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7" yWindow="32767" windowWidth="28800" windowHeight="12225" tabRatio="890" firstSheet="3" activeTab="11"/>
  </bookViews>
  <sheets>
    <sheet name="мясо, птица, яйца" sheetId="1" r:id="rId1"/>
    <sheet name="молочная продукция " sheetId="2" r:id="rId2"/>
    <sheet name="рыба, икра, нерыб промыслы" sheetId="3" r:id="rId3"/>
    <sheet name="зерно, мукомольные, хлеб" sheetId="4" r:id="rId4"/>
    <sheet name="сахар, кондитерские изд., мед" sheetId="5" r:id="rId5"/>
    <sheet name="плодоовощи, чай, кофе" sheetId="6" r:id="rId6"/>
    <sheet name="масло" sheetId="7" r:id="rId7"/>
    <sheet name="напитки" sheetId="8" r:id="rId8"/>
    <sheet name="другие продукты" sheetId="9" r:id="rId9"/>
    <sheet name="парфюм, игрушки, ЛПУ" sheetId="10" r:id="rId10"/>
    <sheet name="вода, почва" sheetId="11" r:id="rId11"/>
    <sheet name="среда обитания, строит.материал" sheetId="12" r:id="rId12"/>
    <sheet name="клинико-диагностич.иссл." sheetId="13" r:id="rId13"/>
    <sheet name="консультации" sheetId="14" r:id="rId14"/>
    <sheet name="население" sheetId="15" r:id="rId15"/>
    <sheet name="дератизация" sheetId="16" r:id="rId16"/>
  </sheets>
  <definedNames>
    <definedName name="Z_955F1FC3_9B34_4BBD_854A_3AEE4EBA3144_.wvu.Cols" localSheetId="10" hidden="1">'вода, почва'!#REF!</definedName>
    <definedName name="Z_955F1FC3_9B34_4BBD_854A_3AEE4EBA3144_.wvu.Cols" localSheetId="8" hidden="1">'другие продукты'!#REF!</definedName>
    <definedName name="Z_955F1FC3_9B34_4BBD_854A_3AEE4EBA3144_.wvu.Cols" localSheetId="3" hidden="1">'зерно, мукомольные, хлеб'!#REF!</definedName>
    <definedName name="Z_955F1FC3_9B34_4BBD_854A_3AEE4EBA3144_.wvu.Cols" localSheetId="12" hidden="1">'клинико-диагностич.иссл.'!#REF!</definedName>
    <definedName name="Z_955F1FC3_9B34_4BBD_854A_3AEE4EBA3144_.wvu.Cols" localSheetId="6" hidden="1">'масло'!#REF!</definedName>
    <definedName name="Z_955F1FC3_9B34_4BBD_854A_3AEE4EBA3144_.wvu.Cols" localSheetId="1" hidden="1">'молочная продукция '!#REF!</definedName>
    <definedName name="Z_955F1FC3_9B34_4BBD_854A_3AEE4EBA3144_.wvu.Cols" localSheetId="0" hidden="1">'мясо, птица, яйца'!#REF!</definedName>
    <definedName name="Z_955F1FC3_9B34_4BBD_854A_3AEE4EBA3144_.wvu.Cols" localSheetId="7" hidden="1">'напитки'!#REF!</definedName>
    <definedName name="Z_955F1FC3_9B34_4BBD_854A_3AEE4EBA3144_.wvu.Cols" localSheetId="14" hidden="1">'население'!$G:$G,'население'!#REF!</definedName>
    <definedName name="Z_955F1FC3_9B34_4BBD_854A_3AEE4EBA3144_.wvu.Cols" localSheetId="9" hidden="1">'парфюм, игрушки, ЛПУ'!#REF!</definedName>
    <definedName name="Z_955F1FC3_9B34_4BBD_854A_3AEE4EBA3144_.wvu.Cols" localSheetId="5" hidden="1">'плодоовощи, чай, кофе'!#REF!</definedName>
    <definedName name="Z_955F1FC3_9B34_4BBD_854A_3AEE4EBA3144_.wvu.Cols" localSheetId="2" hidden="1">'рыба, икра, нерыб промыслы'!#REF!</definedName>
    <definedName name="Z_955F1FC3_9B34_4BBD_854A_3AEE4EBA3144_.wvu.Cols" localSheetId="4" hidden="1">'сахар, кондитерские изд., мед'!#REF!</definedName>
    <definedName name="Z_955F1FC3_9B34_4BBD_854A_3AEE4EBA3144_.wvu.Cols" localSheetId="11" hidden="1">'среда обитания, строит.материал'!#REF!</definedName>
    <definedName name="Z_955F1FC3_9B34_4BBD_854A_3AEE4EBA3144_.wvu.PrintArea" localSheetId="10" hidden="1">'вода, почва'!$A$1:$H$557</definedName>
    <definedName name="Z_955F1FC3_9B34_4BBD_854A_3AEE4EBA3144_.wvu.PrintArea" localSheetId="15" hidden="1">'дератизация'!$A$1:$H$59</definedName>
    <definedName name="Z_955F1FC3_9B34_4BBD_854A_3AEE4EBA3144_.wvu.PrintArea" localSheetId="8" hidden="1">'другие продукты'!$A$1:$H$353</definedName>
    <definedName name="Z_955F1FC3_9B34_4BBD_854A_3AEE4EBA3144_.wvu.PrintArea" localSheetId="3" hidden="1">'зерно, мукомольные, хлеб'!$A$1:$H$208</definedName>
    <definedName name="Z_955F1FC3_9B34_4BBD_854A_3AEE4EBA3144_.wvu.PrintArea" localSheetId="12" hidden="1">'клинико-диагностич.иссл.'!$A$1:$G$86</definedName>
    <definedName name="Z_955F1FC3_9B34_4BBD_854A_3AEE4EBA3144_.wvu.PrintArea" localSheetId="13" hidden="1">'консультации'!$A$1:$G$25</definedName>
    <definedName name="Z_955F1FC3_9B34_4BBD_854A_3AEE4EBA3144_.wvu.PrintArea" localSheetId="6" hidden="1">'масло'!$A$1:$H$132</definedName>
    <definedName name="Z_955F1FC3_9B34_4BBD_854A_3AEE4EBA3144_.wvu.PrintArea" localSheetId="1" hidden="1">'молочная продукция '!$A$1:$H$410</definedName>
    <definedName name="Z_955F1FC3_9B34_4BBD_854A_3AEE4EBA3144_.wvu.PrintArea" localSheetId="7" hidden="1">'напитки'!$A$1:$H$182</definedName>
    <definedName name="Z_955F1FC3_9B34_4BBD_854A_3AEE4EBA3144_.wvu.PrintArea" localSheetId="14" hidden="1">'население'!$A$1:$H$57</definedName>
    <definedName name="Z_955F1FC3_9B34_4BBD_854A_3AEE4EBA3144_.wvu.PrintArea" localSheetId="9" hidden="1">'парфюм, игрушки, ЛПУ'!$A$1:$H$150</definedName>
    <definedName name="Z_955F1FC3_9B34_4BBD_854A_3AEE4EBA3144_.wvu.PrintArea" localSheetId="5" hidden="1">'плодоовощи, чай, кофе'!$A$1:$H$345</definedName>
    <definedName name="Z_955F1FC3_9B34_4BBD_854A_3AEE4EBA3144_.wvu.PrintArea" localSheetId="2" hidden="1">'рыба, икра, нерыб промыслы'!$A$1:$H$297</definedName>
    <definedName name="Z_955F1FC3_9B34_4BBD_854A_3AEE4EBA3144_.wvu.PrintArea" localSheetId="4" hidden="1">'сахар, кондитерские изд., мед'!$A$1:$H$200</definedName>
    <definedName name="Z_955F1FC3_9B34_4BBD_854A_3AEE4EBA3144_.wvu.PrintArea" localSheetId="11" hidden="1">'среда обитания, строит.материал'!$A$1:$H$153</definedName>
    <definedName name="Z_955F1FC3_9B34_4BBD_854A_3AEE4EBA3144_.wvu.Rows" localSheetId="10" hidden="1">'вода, почва'!$9:$9,'вода, почва'!$417:$417</definedName>
    <definedName name="Z_955F1FC3_9B34_4BBD_854A_3AEE4EBA3144_.wvu.Rows" localSheetId="11" hidden="1">'среда обитания, строит.материал'!$116:$116</definedName>
    <definedName name="Z_F15D16FB_4CED_4AAB_9034_D005F075E803_.wvu.Cols" localSheetId="10" hidden="1">'вода, почва'!#REF!</definedName>
    <definedName name="Z_F15D16FB_4CED_4AAB_9034_D005F075E803_.wvu.Cols" localSheetId="8" hidden="1">'другие продукты'!#REF!</definedName>
    <definedName name="Z_F15D16FB_4CED_4AAB_9034_D005F075E803_.wvu.Cols" localSheetId="3" hidden="1">'зерно, мукомольные, хлеб'!#REF!</definedName>
    <definedName name="Z_F15D16FB_4CED_4AAB_9034_D005F075E803_.wvu.Cols" localSheetId="12" hidden="1">'клинико-диагностич.иссл.'!#REF!</definedName>
    <definedName name="Z_F15D16FB_4CED_4AAB_9034_D005F075E803_.wvu.Cols" localSheetId="6" hidden="1">'масло'!#REF!</definedName>
    <definedName name="Z_F15D16FB_4CED_4AAB_9034_D005F075E803_.wvu.Cols" localSheetId="1" hidden="1">'молочная продукция '!#REF!</definedName>
    <definedName name="Z_F15D16FB_4CED_4AAB_9034_D005F075E803_.wvu.Cols" localSheetId="0" hidden="1">'мясо, птица, яйца'!#REF!</definedName>
    <definedName name="Z_F15D16FB_4CED_4AAB_9034_D005F075E803_.wvu.Cols" localSheetId="7" hidden="1">'напитки'!#REF!</definedName>
    <definedName name="Z_F15D16FB_4CED_4AAB_9034_D005F075E803_.wvu.Cols" localSheetId="14" hidden="1">'население'!$G:$G,'население'!#REF!</definedName>
    <definedName name="Z_F15D16FB_4CED_4AAB_9034_D005F075E803_.wvu.Cols" localSheetId="9" hidden="1">'парфюм, игрушки, ЛПУ'!#REF!</definedName>
    <definedName name="Z_F15D16FB_4CED_4AAB_9034_D005F075E803_.wvu.Cols" localSheetId="5" hidden="1">'плодоовощи, чай, кофе'!#REF!</definedName>
    <definedName name="Z_F15D16FB_4CED_4AAB_9034_D005F075E803_.wvu.Cols" localSheetId="2" hidden="1">'рыба, икра, нерыб промыслы'!#REF!</definedName>
    <definedName name="Z_F15D16FB_4CED_4AAB_9034_D005F075E803_.wvu.Cols" localSheetId="4" hidden="1">'сахар, кондитерские изд., мед'!#REF!</definedName>
    <definedName name="Z_F15D16FB_4CED_4AAB_9034_D005F075E803_.wvu.Cols" localSheetId="11" hidden="1">'среда обитания, строит.материал'!#REF!</definedName>
    <definedName name="Z_F15D16FB_4CED_4AAB_9034_D005F075E803_.wvu.PrintArea" localSheetId="10" hidden="1">'вода, почва'!$A$1:$H$557</definedName>
    <definedName name="Z_F15D16FB_4CED_4AAB_9034_D005F075E803_.wvu.PrintArea" localSheetId="15" hidden="1">'дератизация'!$A$1:$H$59</definedName>
    <definedName name="Z_F15D16FB_4CED_4AAB_9034_D005F075E803_.wvu.PrintArea" localSheetId="8" hidden="1">'другие продукты'!$A$1:$H$353</definedName>
    <definedName name="Z_F15D16FB_4CED_4AAB_9034_D005F075E803_.wvu.PrintArea" localSheetId="3" hidden="1">'зерно, мукомольные, хлеб'!$A$1:$H$208</definedName>
    <definedName name="Z_F15D16FB_4CED_4AAB_9034_D005F075E803_.wvu.PrintArea" localSheetId="12" hidden="1">'клинико-диагностич.иссл.'!$A$1:$G$86</definedName>
    <definedName name="Z_F15D16FB_4CED_4AAB_9034_D005F075E803_.wvu.PrintArea" localSheetId="13" hidden="1">'консультации'!$A$1:$G$25</definedName>
    <definedName name="Z_F15D16FB_4CED_4AAB_9034_D005F075E803_.wvu.PrintArea" localSheetId="6" hidden="1">'масло'!$A$1:$H$132</definedName>
    <definedName name="Z_F15D16FB_4CED_4AAB_9034_D005F075E803_.wvu.PrintArea" localSheetId="1" hidden="1">'молочная продукция '!$A$1:$H$410</definedName>
    <definedName name="Z_F15D16FB_4CED_4AAB_9034_D005F075E803_.wvu.PrintArea" localSheetId="7" hidden="1">'напитки'!$A$1:$H$182</definedName>
    <definedName name="Z_F15D16FB_4CED_4AAB_9034_D005F075E803_.wvu.PrintArea" localSheetId="14" hidden="1">'население'!$A$1:$H$57</definedName>
    <definedName name="Z_F15D16FB_4CED_4AAB_9034_D005F075E803_.wvu.PrintArea" localSheetId="9" hidden="1">'парфюм, игрушки, ЛПУ'!$A$1:$H$150</definedName>
    <definedName name="Z_F15D16FB_4CED_4AAB_9034_D005F075E803_.wvu.PrintArea" localSheetId="5" hidden="1">'плодоовощи, чай, кофе'!$A$1:$H$345</definedName>
    <definedName name="Z_F15D16FB_4CED_4AAB_9034_D005F075E803_.wvu.PrintArea" localSheetId="2" hidden="1">'рыба, икра, нерыб промыслы'!$A$1:$H$297</definedName>
    <definedName name="Z_F15D16FB_4CED_4AAB_9034_D005F075E803_.wvu.PrintArea" localSheetId="4" hidden="1">'сахар, кондитерские изд., мед'!$A$1:$H$200</definedName>
    <definedName name="Z_F15D16FB_4CED_4AAB_9034_D005F075E803_.wvu.PrintArea" localSheetId="11" hidden="1">'среда обитания, строит.материал'!$A$1:$H$153</definedName>
    <definedName name="Z_F15D16FB_4CED_4AAB_9034_D005F075E803_.wvu.Rows" localSheetId="10" hidden="1">'вода, почва'!$9:$9,'вода, почва'!$417:$417</definedName>
    <definedName name="Z_F15D16FB_4CED_4AAB_9034_D005F075E803_.wvu.Rows" localSheetId="11" hidden="1">'среда обитания, строит.материал'!$116:$116</definedName>
    <definedName name="_xlnm.Print_Area" localSheetId="10">'вода, почва'!$A$1:$H$557</definedName>
    <definedName name="_xlnm.Print_Area" localSheetId="15">'дератизация'!$A$1:$H$59</definedName>
    <definedName name="_xlnm.Print_Area" localSheetId="8">'другие продукты'!$A$1:$H$353</definedName>
    <definedName name="_xlnm.Print_Area" localSheetId="3">'зерно, мукомольные, хлеб'!$A$1:$H$208</definedName>
    <definedName name="_xlnm.Print_Area" localSheetId="12">'клинико-диагностич.иссл.'!$A$1:$G$86</definedName>
    <definedName name="_xlnm.Print_Area" localSheetId="13">'консультации'!$A$1:$G$25</definedName>
    <definedName name="_xlnm.Print_Area" localSheetId="6">'масло'!$A$1:$H$132</definedName>
    <definedName name="_xlnm.Print_Area" localSheetId="1">'молочная продукция '!$A$1:$H$410</definedName>
    <definedName name="_xlnm.Print_Area" localSheetId="7">'напитки'!$A$1:$H$182</definedName>
    <definedName name="_xlnm.Print_Area" localSheetId="14">'население'!$A$1:$H$57</definedName>
    <definedName name="_xlnm.Print_Area" localSheetId="9">'парфюм, игрушки, ЛПУ'!$A$1:$H$150</definedName>
    <definedName name="_xlnm.Print_Area" localSheetId="5">'плодоовощи, чай, кофе'!$A$1:$H$345</definedName>
    <definedName name="_xlnm.Print_Area" localSheetId="2">'рыба, икра, нерыб промыслы'!$A$1:$H$297</definedName>
    <definedName name="_xlnm.Print_Area" localSheetId="4">'сахар, кондитерские изд., мед'!$A$1:$H$200</definedName>
    <definedName name="_xlnm.Print_Area" localSheetId="11">'среда обитания, строит.материал'!$A$1:$H$153</definedName>
  </definedNames>
  <calcPr fullCalcOnLoad="1"/>
</workbook>
</file>

<file path=xl/sharedStrings.xml><?xml version="1.0" encoding="utf-8"?>
<sst xmlns="http://schemas.openxmlformats.org/spreadsheetml/2006/main" count="3925" uniqueCount="996">
  <si>
    <t>материал на микрофлору (микроскопия мокроты)</t>
  </si>
  <si>
    <t>другой клинический материал на флору (моча, желчь, отделяемое глаз, ушей, ран, пунктатов, женских половых органов)</t>
  </si>
  <si>
    <t>материал на аутопсии</t>
  </si>
  <si>
    <t>на энтеропатогенные эшерихии</t>
  </si>
  <si>
    <t>испражнения на условно-патогенные энтеробактерии (количественный метод)</t>
  </si>
  <si>
    <t>ни кишечный дисбактериоз</t>
  </si>
  <si>
    <t>на иерсинии</t>
  </si>
  <si>
    <t>испражнения на стафилококк (количественный метод)</t>
  </si>
  <si>
    <t>на холеру (от людей)</t>
  </si>
  <si>
    <t>на холеру (из объектов окружающей среды)</t>
  </si>
  <si>
    <t>материал при пищевых токсикоинфекциях (рвотные массы, промывные воды, испражнения и т.д. на энтеробактер и кокковую группу по полной схеме)</t>
  </si>
  <si>
    <t>определение чувствительности микроорганизмов к антибиотикам (метод бумажных дисков)</t>
  </si>
  <si>
    <t>- возбудители инфекционных заболеваний (выделение и идентификация)*:</t>
  </si>
  <si>
    <t>Метод визуального осмотра фекалий и последовательное промыванием</t>
  </si>
  <si>
    <t>Индентификация паразитов,их фрагментов</t>
  </si>
  <si>
    <t>Метод толстого мазка под целлофаном по Като и Миура</t>
  </si>
  <si>
    <t>Методы флотации</t>
  </si>
  <si>
    <t>Методы седиминтации(формалин-эфирный и уксусно-эфирный метод)</t>
  </si>
  <si>
    <t>Исследование перианального  соскоба без забора</t>
  </si>
  <si>
    <t>с забором материала</t>
  </si>
  <si>
    <t>Метод нативного мазка с физраствором и раствором Люголя(2 капли на одном стекле)</t>
  </si>
  <si>
    <t>выдачу результата -12.5 мин</t>
  </si>
  <si>
    <t>развернутая пробирочная реакция агглютинация с одним антигеном</t>
  </si>
  <si>
    <t>РНГА с одним эритроцитарным диагностикумом</t>
  </si>
  <si>
    <t>РНГА с одним антигеном для определения напряженности иммунитета микрометодом (1планшет-8 сывороток)</t>
  </si>
  <si>
    <t>реакция Хеддельсона</t>
  </si>
  <si>
    <t>реакция Райта и Хеддельсона при совместной постановке</t>
  </si>
  <si>
    <t>иммуноферментный анализ в одном планшете (включая подготовительную и вспомогательную работу)</t>
  </si>
  <si>
    <t>глутаровый альдегид</t>
  </si>
  <si>
    <t>полигексаметиленгуанидин</t>
  </si>
  <si>
    <t>алкилдеметилбензиламмоний хлорид</t>
  </si>
  <si>
    <t>Средняя масса таблетки</t>
  </si>
  <si>
    <t>Массовая доля перекиси водорода</t>
  </si>
  <si>
    <t>Массовая доля N,N-бис(3-аминопропил) додециламина,%</t>
  </si>
  <si>
    <t>реакция иммунофлуоресценции - прямой метод</t>
  </si>
  <si>
    <t>реакция непрямой иммунофлуоресценции с нанесенным антигеном</t>
  </si>
  <si>
    <t>**- В ценах учтены затраты  на прием,регистрацию и выдачу результата -7.5 мин</t>
  </si>
  <si>
    <t>исследования на гонорею</t>
  </si>
  <si>
    <t>микоплазма</t>
  </si>
  <si>
    <t>трихомониаз</t>
  </si>
  <si>
    <t>Клинико-диагностические исследования,   включает следующий перечень услуг:</t>
  </si>
  <si>
    <t>3.2.</t>
  </si>
  <si>
    <t>Паразитологические исследования биологического материала для выявления возбудителей болезней, отнесенных к 3-4 группам патогенности</t>
  </si>
  <si>
    <t>Субпродукты убойных животных, охлажденные, замороженные (печень, почки, мозги, язык, сердце и др.), шкурка свинная, кровь пищевая и продукты ее переработки</t>
  </si>
  <si>
    <t>Колбасные изделия продукты из мяса всех видов убойных животных, кулинарные изделия из мяса. Продукты  мясные с использованием субпродуктов и крови.</t>
  </si>
  <si>
    <t>нитриты</t>
  </si>
  <si>
    <t>нитраты</t>
  </si>
  <si>
    <t>хлористый натрий</t>
  </si>
  <si>
    <t>крахмал</t>
  </si>
  <si>
    <t>фосфатаза</t>
  </si>
  <si>
    <t>мышьяк</t>
  </si>
  <si>
    <t>патогенные, в т.ч. сальмонеллы</t>
  </si>
  <si>
    <t>S. аureus</t>
  </si>
  <si>
    <t>энтерококки</t>
  </si>
  <si>
    <t>E. сoli</t>
  </si>
  <si>
    <t xml:space="preserve">               сульфитредуцирующие</t>
  </si>
  <si>
    <t xml:space="preserve">негазообразующие спорообразуюющие мезофильные аэробные факультативно- анаэробные микроорганизмы, </t>
  </si>
  <si>
    <t>БГКП (колиформы, мембранный метод)</t>
  </si>
  <si>
    <t>плесневые грибы,дрожжи</t>
  </si>
  <si>
    <t>неспорообразующие микроорганизмы,</t>
  </si>
  <si>
    <t>Промышленная стерильность консервы группы "А"</t>
  </si>
  <si>
    <t xml:space="preserve">спорообразующие мезофильныеаэробные и факультативно-анаэробныемикроорганизмы групп: B.subtilis, B.cereus, B.polymyxa, </t>
  </si>
  <si>
    <t>спорообразующие мезофильные аэробные и факультативно анаэробные микроорганизмы групп B.subtilis, B.cereus,B.polymyxa, мезофильные клостридии</t>
  </si>
  <si>
    <t>спорообразующие мезофильные анаэробные микроорганизмы групп B.subtilis, B.cereus,B.polymyxa, мезофильные клостридии</t>
  </si>
  <si>
    <t>спорообразующие термофильные аэробные и факультативно- анаэробные микрорганизмы</t>
  </si>
  <si>
    <t>спорообразующие термофильные анаэробные микрорганизмы</t>
  </si>
  <si>
    <t>ЦЕНА без НДС</t>
  </si>
  <si>
    <t xml:space="preserve"> на приготовление питательной среды на 1 исследование</t>
  </si>
  <si>
    <t xml:space="preserve">** в ценах учтены затараты на прием, регистрацию и выдачу результатов, на подготовку 1 пробы (посуда, обработка, раб.место),  </t>
  </si>
  <si>
    <t>Реакция иммунофлуоресценции-прямой метод (хламидиоз, уреаплазмоз)</t>
  </si>
  <si>
    <t>Реакция непрямой  иммунофлуоресценции с нанесенным антигеном (гарднереллез)</t>
  </si>
  <si>
    <t xml:space="preserve">спорообразующие мезофильные  анаэробные микроорганизмы групп B.subtilis, B.cereus,B.polymyxa, </t>
  </si>
  <si>
    <t>спорообразующие термофильные аэробные и факультативно-анаэробные микроорганизмы</t>
  </si>
  <si>
    <t>спорообразующие термофильные анаэробные микроорганизмы</t>
  </si>
  <si>
    <t xml:space="preserve">спорообразующие термофильные аэробные и факультативно-анаэробные микроорганизмы </t>
  </si>
  <si>
    <t xml:space="preserve">спорообразующие термофильные анаэробные микроорганизмы </t>
  </si>
  <si>
    <t xml:space="preserve">спорообразующие мезофильные анаэробные микроорганизмы групп B.subtilis, B.cereus,B.polymyxa, </t>
  </si>
  <si>
    <t>спорообразующие термофильные анаэробные, аэробные и факультативно- анаэробные микроорганизмы</t>
  </si>
  <si>
    <t>условно-патогенные энтеробактерии</t>
  </si>
  <si>
    <t>донорская кровь</t>
  </si>
  <si>
    <t>материал на микрофлору (количественный метод)- мокрота</t>
  </si>
  <si>
    <t>на возбудитель  дизентирии и сальмонелезов</t>
  </si>
  <si>
    <t>Мясо птицы, субпродукты птицы, в том числе полуфабрикаты, свежие, охлажденные, замороженные</t>
  </si>
  <si>
    <t>пероксидаза</t>
  </si>
  <si>
    <t>кислотное число жира</t>
  </si>
  <si>
    <t>перекисное число жира</t>
  </si>
  <si>
    <t>Плесневые грибы, дрожжи</t>
  </si>
  <si>
    <t>Колбасные изделия, копчености, кулинарные изделия из мяса птицы</t>
  </si>
  <si>
    <t>S.aureus</t>
  </si>
  <si>
    <t>сульфитредуцирующиеклостридии</t>
  </si>
  <si>
    <t xml:space="preserve">L. monocytogenes </t>
  </si>
  <si>
    <t xml:space="preserve">Proteus </t>
  </si>
  <si>
    <t>Плесневые грибы и дрожжи</t>
  </si>
  <si>
    <t>E.coli</t>
  </si>
  <si>
    <t>Консервы из мяса, мясо- растительные, в том числе из субпродуктов. Консервы из мяса птицы, мясо растительное, в том чсле паштеты.</t>
  </si>
  <si>
    <t>минеральные примеси</t>
  </si>
  <si>
    <t>олово</t>
  </si>
  <si>
    <t>B.cereus</t>
  </si>
  <si>
    <t>полуконсервы группы "Д"</t>
  </si>
  <si>
    <t>показатели промышленной стерильности консервы группы "А"</t>
  </si>
  <si>
    <t>Яйца и продукты их переработки (яйцо, меланж, порошок)</t>
  </si>
  <si>
    <t>растворимость яичных продуктов</t>
  </si>
  <si>
    <t>сухие вещества</t>
  </si>
  <si>
    <t>Proteus</t>
  </si>
  <si>
    <t>иерсинии</t>
  </si>
  <si>
    <t>Сырое молоко и сырые сливки</t>
  </si>
  <si>
    <t>- показатели идентификации сырового молока:</t>
  </si>
  <si>
    <t>массовая доля жира</t>
  </si>
  <si>
    <t>суммарная бета-активность, суммарная альфа-активность</t>
  </si>
  <si>
    <t>массовая доля белка</t>
  </si>
  <si>
    <t>массовая доля сухих обезжиренных веществ</t>
  </si>
  <si>
    <t>группа чистоты</t>
  </si>
  <si>
    <t>аммиак</t>
  </si>
  <si>
    <t>перекись водорода</t>
  </si>
  <si>
    <t>сода</t>
  </si>
  <si>
    <t>- антибиотики:</t>
  </si>
  <si>
    <t>антибиотики тетрациклиновой группы, пенициллин, стрептомицин (качественно)</t>
  </si>
  <si>
    <t xml:space="preserve">выход на объект </t>
  </si>
  <si>
    <t>СЕБЕСТОИ-МОСТЬ 1 ЧАСА</t>
  </si>
  <si>
    <t>Санитарно-гигиеническая экспертиза БАД, прродуктов питания детей раннего возраста и других пищевых продуктов и продовольственного сырья, включает следующий перечень услуг:</t>
  </si>
  <si>
    <t>Санитарно-гигиеническая экспертиза изделий косметических, товаров детского ассортимента, материала ЛПУ, аптек,   включает следующий перечень услуг:</t>
  </si>
  <si>
    <t>Санитарно-гигиеническая экспертиза объектов среды обитания,   включает следующий перечень услуг:</t>
  </si>
  <si>
    <t>- показатели идентификации продуктов: перерабтки молока:</t>
  </si>
  <si>
    <t>перекисное число</t>
  </si>
  <si>
    <t xml:space="preserve">спорообразующие мезофильные аэробные и факультативно анаэробные микроорганизмы групп B.subtilis, B.cereus,B.polymyxa, </t>
  </si>
  <si>
    <t>мезофильные клостридии</t>
  </si>
  <si>
    <t xml:space="preserve">массовая доля белка </t>
  </si>
  <si>
    <t>проба на фосфатазу</t>
  </si>
  <si>
    <t>СОМО</t>
  </si>
  <si>
    <t>дрожжи, плесени</t>
  </si>
  <si>
    <t>бактерии рода Proteus</t>
  </si>
  <si>
    <t>Бифидобактерии</t>
  </si>
  <si>
    <t xml:space="preserve">Сахар </t>
  </si>
  <si>
    <t>влага и сухие вещества</t>
  </si>
  <si>
    <t>сахароза</t>
  </si>
  <si>
    <t>продолжительность растворения в воде</t>
  </si>
  <si>
    <t>массовая доля редуцирующих веществ в пересчете на сухое вещество</t>
  </si>
  <si>
    <t>ферропримеси</t>
  </si>
  <si>
    <r>
      <t>Сахаристые кондитерские изделия:карамель, конфеты глазированные и неглазированные, помадные, сбивные,грильяжные, пралине, марципановые, фруктово-ягодные, ирис, халва, пастила, зефир,мармелад, желейные изделия</t>
    </r>
    <r>
      <rPr>
        <b/>
        <sz val="12"/>
        <rFont val="Times New Roman"/>
        <family val="1"/>
      </rPr>
      <t xml:space="preserve"> </t>
    </r>
  </si>
  <si>
    <t>щелочность</t>
  </si>
  <si>
    <t xml:space="preserve">массовая доля редуцирующих веществ </t>
  </si>
  <si>
    <t>общая сернистая кислота</t>
  </si>
  <si>
    <t>массовая доля сорбиновой кислоты</t>
  </si>
  <si>
    <t>плесени, дрожжи</t>
  </si>
  <si>
    <r>
      <t>Сахаристые кондитерские изделия: шоколад и изделия из него какао-бобы, и какао-продукты</t>
    </r>
    <r>
      <rPr>
        <b/>
        <sz val="12"/>
        <rFont val="Times New Roman"/>
        <family val="1"/>
      </rPr>
      <t xml:space="preserve"> </t>
    </r>
  </si>
  <si>
    <t xml:space="preserve">влага </t>
  </si>
  <si>
    <t>Мучные кондитерские изделия</t>
  </si>
  <si>
    <t xml:space="preserve"> </t>
  </si>
  <si>
    <t xml:space="preserve">   ПО ДОГОВОРАМ С  ГРАЖДАНАМИ</t>
  </si>
  <si>
    <t>Питьевое молоко, питьевые сливки, молочные и  сливочные напитки, коктейли, кисели молочные и сливочные, желе, соусы, пудинги, муссы, пасты, суфлемолочные и сливочные, из пахты и сыворотки пастеризованные, молочная сыворотка, пахта,  продукты на их основе</t>
  </si>
  <si>
    <t>2.2.7.</t>
  </si>
  <si>
    <t>Раздел 6. Дератизационные, дезинсекционные и дезинфекционные услуги</t>
  </si>
  <si>
    <t>Цена одного обрабатываемого  м2    с учетом НДС</t>
  </si>
  <si>
    <t>Мед искусственный, мед пчелиный</t>
  </si>
  <si>
    <t>механические примеси</t>
  </si>
  <si>
    <t>диастазное число</t>
  </si>
  <si>
    <t>Свежие и свежезамороженные овощи, картофель, бахчевые, фрукты, ягоды, грибы</t>
  </si>
  <si>
    <t>- показатели безопасности:</t>
  </si>
  <si>
    <t>- микотоксины:</t>
  </si>
  <si>
    <t>патулин</t>
  </si>
  <si>
    <t>L. monocytogenes</t>
  </si>
  <si>
    <t>яйца и личинки гельминтов</t>
  </si>
  <si>
    <t>цисты патогенных простейших</t>
  </si>
  <si>
    <t>Сухие овощи, картофель, фрукты, ягоды, грибы</t>
  </si>
  <si>
    <t>диоксид серы</t>
  </si>
  <si>
    <t>Консервы овощные, фруктовые, ягодные, грибные, джемы, варенье, повидло, плоды и ягоды протертые с сахаром</t>
  </si>
  <si>
    <t>титруемая кислотность</t>
  </si>
  <si>
    <t>витамин С</t>
  </si>
  <si>
    <t>показатели промышленной стерильности консервы группы "А", "Б"</t>
  </si>
  <si>
    <t>неспорообразующие микроорганизмы плесневелые грибы и дрожжи</t>
  </si>
  <si>
    <t>молочнокислые микроорганизмы</t>
  </si>
  <si>
    <t>консервы группы "В"</t>
  </si>
  <si>
    <t>Пересев музейных культур с изучением биохимических и серологических свойств</t>
  </si>
  <si>
    <t>газообразующие споробразующиемезофильные аэробные и факультативно-анаэробные микроорганизмыгруппы B.polymyxa</t>
  </si>
  <si>
    <t>неспорообразующие микрооганизмы плесневые грибы, дрожжи</t>
  </si>
  <si>
    <t>консервы группы "Г"</t>
  </si>
  <si>
    <t>неспорообразующие микрооганизмы, плесневые грибы, дрожжи</t>
  </si>
  <si>
    <t>содержание сухих веществ</t>
  </si>
  <si>
    <t>массовая доля титруемых  кислот</t>
  </si>
  <si>
    <t>летучие кислоты</t>
  </si>
  <si>
    <t>Творог, творожная масса,творожные продукты, продукты на их основе, в т.ч. с компонентами, без компонентов,термически обработанные.</t>
  </si>
  <si>
    <t>Молоко, сливки, пахта, сыворотка, молочные составные продукты наих основе, продукты консервированные и сгущенные,молочные составные консервы.</t>
  </si>
  <si>
    <t>массоваядоля СОМО</t>
  </si>
  <si>
    <t>сахар</t>
  </si>
  <si>
    <t>Консервы в потребительской таре:</t>
  </si>
  <si>
    <t>Продукты молочные  молочные составные, сухие,сублимированные, (молоко,сливки,кисломолочныепродукты,напитки,смеси,для мороженного, сыворотка,пахта,молоко обезжиренное.)</t>
  </si>
  <si>
    <t>индекс растворимости</t>
  </si>
  <si>
    <t>Сыры, сырные продукты, (Сверхтвердые, твердые, полутвердые, мягкие, плавленные,сывороточно-альбуминовые, сухие, сырные пасты, соусы).</t>
  </si>
  <si>
    <t>Масло, паста масляная из коровьего молока, молочный жир.</t>
  </si>
  <si>
    <t>кислотность жировой фазы</t>
  </si>
  <si>
    <t>железо</t>
  </si>
  <si>
    <t>Бактериологические исследования на возбудителей 3-4 группы патогенности. Микробиологические (бактериологические) исследования: культуральный метод (отделяемое верхних дыхательных путей, носа, глаз, ушей, женских половых органов, мокрота, желчь, кровь, моч</t>
  </si>
  <si>
    <t>Клинико-диагностические исследования для населения,   включает следующий перечень услуг:</t>
  </si>
  <si>
    <t>Сливочно-растительный спред сливочно-растительная топленая смесь</t>
  </si>
  <si>
    <t>перекисное число в жире</t>
  </si>
  <si>
    <t>Мороженое всех видов из молока и на молочной основе</t>
  </si>
  <si>
    <t>общий сахар</t>
  </si>
  <si>
    <t>Рыба, живая, рыба сырец, охлажденная, мороженая,фарш, филе, мясо морских млекопитающих</t>
  </si>
  <si>
    <t>гистамин</t>
  </si>
  <si>
    <t>S. aureus</t>
  </si>
  <si>
    <t>патогенные,в т.ч. сальмонеллы</t>
  </si>
  <si>
    <t>V.parahaemolyticus</t>
  </si>
  <si>
    <t>плесени и дрожжи</t>
  </si>
  <si>
    <t>личинки нематод</t>
  </si>
  <si>
    <t>Консервы и пресервы рыбные</t>
  </si>
  <si>
    <t>уреааплазма (1 точка)</t>
  </si>
  <si>
    <t>общая кислотность</t>
  </si>
  <si>
    <t>массовая доля составных частей</t>
  </si>
  <si>
    <t>массовая доля отстоя</t>
  </si>
  <si>
    <t>активная кислотность (рН)</t>
  </si>
  <si>
    <t>натрий бензойнокислый</t>
  </si>
  <si>
    <t>показатели промышленной стерильности группы "А"</t>
  </si>
  <si>
    <t>Санитарно-гигиени ческая экспертиза молока и молочных продуктов включает следующие перечень услуг:</t>
  </si>
  <si>
    <t>1.2.1.</t>
  </si>
  <si>
    <t>Санитарно-гигиеническая экспертиза рыбы, не рыбных объектов промысла и продуктов, вырабатываемых из них,  включает следующие перечень услуг:</t>
  </si>
  <si>
    <t>Серологические исследования на возбудителей инфекционных заболеваний**</t>
  </si>
  <si>
    <t>Санитарно-гигиеническая экспертиза зерна (семян), мукомольно-крупяных и хлебобулочных изделий,  включает следующие перечень услуг:</t>
  </si>
  <si>
    <t>Санитарно-гигиеническая экспертиза сахара и кондитерских изделий,  включает следующий перечень услуг:</t>
  </si>
  <si>
    <t>Санитарно-гигиеническая экспертиза плодоовощной продукции,  включает следующий перечень услуг:</t>
  </si>
  <si>
    <t>Единичное исследование</t>
  </si>
  <si>
    <t>Каждое последующее исследование</t>
  </si>
  <si>
    <t>Санитарно-гигиеническая экспертиза напитков  включает следующий перечень услуг:</t>
  </si>
  <si>
    <t>сульфитредуцирующие клостридии</t>
  </si>
  <si>
    <t>Рыба сушеная,вяленая,копченая, соленая, пряная, маринованная, рыбная кулинария и другая рыбная продукция готовая к употреблению.</t>
  </si>
  <si>
    <t>Икра и молоки рыб и продукты из них;аналоги икры</t>
  </si>
  <si>
    <t>бензойнокислый натрий</t>
  </si>
  <si>
    <t>уротропин</t>
  </si>
  <si>
    <t>сорбиновая кислота</t>
  </si>
  <si>
    <t>Печень рыб и продукты из неё</t>
  </si>
  <si>
    <t>показатели стерильности консервы группы "А"</t>
  </si>
  <si>
    <t>Нерыбные объекты промысла (морские, ракообразные, беспозвоночные, водоросли морские) и продукты их переработки, земноводные, пресмыкающиеся.</t>
  </si>
  <si>
    <t>Проведение экспертизы</t>
  </si>
  <si>
    <t>Проведение исследований по отдельным видам продуктов:</t>
  </si>
  <si>
    <t xml:space="preserve">* сумма поведения экспертизы зависит от фактически затраченного времени, количества показателей и проб </t>
  </si>
  <si>
    <t>Раздел 1 Пищевая продукция и продовольственное сырьё</t>
  </si>
  <si>
    <t>2.1.</t>
  </si>
  <si>
    <t>2.2.1.</t>
  </si>
  <si>
    <t>- показатели идентификации продуктов: перерабтки молока</t>
  </si>
  <si>
    <t>689000 г. Анадырь   ул. Ленина  д. 11; 689501 Анадырский район, п. Угольные Копи, ул. Первомайская, д. 15; 689110 Анадырский район, п Беринговский,  ул. Мандрикова д. 6;  689300 Чукотский район, с. Лаврентия, ул. Дежнева, д. 51; 689450 Билибинский район, г. Билибино, ул.Энергетиков, 1,  689251 Провиденский район, пгт. Провидения, ул.Набережная Дежнева, 9/1; 689202 Иультинский район, п. Эгвекинот, ул.Ленина, 24А, 689400 Чаунский район, г.Певек, ул. Куваева, 23.</t>
  </si>
  <si>
    <t>- показатели идентификации продуктов перерабтки молока</t>
  </si>
  <si>
    <t>показатели идентификации продуктов перерабтки молока:</t>
  </si>
  <si>
    <t>показатели идентификации продуктовперерабтки молока:</t>
  </si>
  <si>
    <t xml:space="preserve"> показатели идентификации продуктов перерабтки молока:</t>
  </si>
  <si>
    <t>2.2.2.</t>
  </si>
  <si>
    <t>2.2.3.</t>
  </si>
  <si>
    <t>2.2.4.</t>
  </si>
  <si>
    <t>2.2.5.</t>
  </si>
  <si>
    <t>2.2.6.</t>
  </si>
  <si>
    <t>2.2.8.</t>
  </si>
  <si>
    <t>2.2.9.</t>
  </si>
  <si>
    <t>2.2.10.</t>
  </si>
  <si>
    <t>3.</t>
  </si>
  <si>
    <t>3.1.</t>
  </si>
  <si>
    <t>3.2.1.</t>
  </si>
  <si>
    <t>3.2.2.</t>
  </si>
  <si>
    <t>3.2.3.</t>
  </si>
  <si>
    <t>3.2.4.</t>
  </si>
  <si>
    <t>3.2.5.</t>
  </si>
  <si>
    <t>3.2.6.</t>
  </si>
  <si>
    <t>4.</t>
  </si>
  <si>
    <t>4.1.</t>
  </si>
  <si>
    <t>4.2.</t>
  </si>
  <si>
    <t>4.2.1.</t>
  </si>
  <si>
    <t>4.2.2.</t>
  </si>
  <si>
    <t>4.2.3.</t>
  </si>
  <si>
    <t>4.2.4.</t>
  </si>
  <si>
    <t>4.2.5.</t>
  </si>
  <si>
    <t>4.2.6.</t>
  </si>
  <si>
    <t>5.</t>
  </si>
  <si>
    <t>5.1.</t>
  </si>
  <si>
    <t>5.2.</t>
  </si>
  <si>
    <t>5.2.1.</t>
  </si>
  <si>
    <t xml:space="preserve"> - радиологические показатели:</t>
  </si>
  <si>
    <t>радиологические показатели:</t>
  </si>
  <si>
    <t>5.2.2.</t>
  </si>
  <si>
    <t>5.2.3.</t>
  </si>
  <si>
    <t>5.2.4.</t>
  </si>
  <si>
    <t>5.2.5.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</si>
  <si>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</si>
  <si>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</si>
  <si>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</si>
  <si>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</si>
  <si>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</si>
  <si>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</si>
  <si>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</si>
  <si>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</si>
  <si>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</si>
  <si>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</si>
  <si>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</si>
  <si>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</si>
  <si>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7.</t>
  </si>
  <si>
    <t>7.1.</t>
  </si>
  <si>
    <t>7.2.</t>
  </si>
  <si>
    <t>7.2.1.</t>
  </si>
  <si>
    <t>7.2.2.</t>
  </si>
  <si>
    <t>7.2.3.</t>
  </si>
  <si>
    <t>8.</t>
  </si>
  <si>
    <t>8.1.</t>
  </si>
  <si>
    <t>8.2.</t>
  </si>
  <si>
    <t>Проведение исследований по отдельным видам напитков:</t>
  </si>
  <si>
    <t>8.2.1.</t>
  </si>
  <si>
    <t>8.2.2.</t>
  </si>
  <si>
    <t>8.2.3.</t>
  </si>
  <si>
    <t>8.2.4.</t>
  </si>
  <si>
    <t>9.</t>
  </si>
  <si>
    <t>9.1.</t>
  </si>
  <si>
    <t>9.2.</t>
  </si>
  <si>
    <t>9.2.1.</t>
  </si>
  <si>
    <t>9.2.2.</t>
  </si>
  <si>
    <t>9.2.3.</t>
  </si>
  <si>
    <t>9.2.4.</t>
  </si>
  <si>
    <t>9.2.5.</t>
  </si>
  <si>
    <t>9.2.7.</t>
  </si>
  <si>
    <t>9.2.8.</t>
  </si>
  <si>
    <t>9.2.9.</t>
  </si>
  <si>
    <t>9.2.10.</t>
  </si>
  <si>
    <t>1.</t>
  </si>
  <si>
    <t>Проведение исследований по отдельным видам изделий:</t>
  </si>
  <si>
    <t xml:space="preserve">Изделия, товары детского ассортимента, в т.ч. для новорожденных (игрушки) </t>
  </si>
  <si>
    <t>1.2.8.</t>
  </si>
  <si>
    <t>1.2.9.</t>
  </si>
  <si>
    <t>1.2.10.</t>
  </si>
  <si>
    <t>Проведение исследований воды разных источников:</t>
  </si>
  <si>
    <t>1.2.11.</t>
  </si>
  <si>
    <t>Проведение отдельных видов исследований:</t>
  </si>
  <si>
    <t>Иммуноферментный анализ в одной планшете ( включая подготовительную и вспомагательную работу</t>
  </si>
  <si>
    <t>медь</t>
  </si>
  <si>
    <t>мин.</t>
  </si>
  <si>
    <t>КМАФАнМ</t>
  </si>
  <si>
    <t>Молочнокислые микроорганизмы</t>
  </si>
  <si>
    <t>Энтерококки</t>
  </si>
  <si>
    <t>Бактерии рода Proteus</t>
  </si>
  <si>
    <t>Иерсинии</t>
  </si>
  <si>
    <t>1.2.</t>
  </si>
  <si>
    <t>Вода дистилированная</t>
  </si>
  <si>
    <t>остаток после выпаривания</t>
  </si>
  <si>
    <t>аммиак и аммонийные соли</t>
  </si>
  <si>
    <t>вещества, восст. КМnО4</t>
  </si>
  <si>
    <t>удельная электрическая проводимость</t>
  </si>
  <si>
    <t>кислотность или щелочность</t>
  </si>
  <si>
    <t>Парфюмерно-косметическая продукция и средства гигиены полости рта</t>
  </si>
  <si>
    <t>массовая доля хлоридов</t>
  </si>
  <si>
    <t>массовая доля свободной и связанной щелочи</t>
  </si>
  <si>
    <t>концентрация водородных ионов</t>
  </si>
  <si>
    <t>экспертное заключение*</t>
  </si>
  <si>
    <t>Масло растительное</t>
  </si>
  <si>
    <t>Санитарно-гигиеническая экспертиза масличного сырья и жировых продуктов,  включает следующий перечень услуг:</t>
  </si>
  <si>
    <t>Раздел 1. Пищевая продукция и продовольственное сырьё</t>
  </si>
  <si>
    <t>9.2.11.</t>
  </si>
  <si>
    <t>Санитарно-гигиени ческая экспертиза мяса и мясопродуктов, птицы, яйц и продуктов их переработки включает следующие перечень услуг:</t>
  </si>
  <si>
    <t>подготовка заключений по результатам иссследований *</t>
  </si>
  <si>
    <t>первичная пробоподготовка*</t>
  </si>
  <si>
    <t xml:space="preserve">* сумма поведения экспертизы зависит от условий договора, объема выполненных работ, фактически затраченного времени  </t>
  </si>
  <si>
    <t>Enterobacteriaceae</t>
  </si>
  <si>
    <t>P. aeruginosa</t>
  </si>
  <si>
    <t>- санитарно-химические показатели:</t>
  </si>
  <si>
    <t>формальдегид</t>
  </si>
  <si>
    <t>- санитарно-гигиенические показатели:</t>
  </si>
  <si>
    <t>стойкость покрытия к действию слюны и пота, влажной обработке</t>
  </si>
  <si>
    <t>дрожжи, дрожжеподобные плесневые грибки</t>
  </si>
  <si>
    <t>шум постоянный</t>
  </si>
  <si>
    <t>шум непостоянный</t>
  </si>
  <si>
    <t>шум постоянный, непостоянный</t>
  </si>
  <si>
    <t>вибрация общая, локальная</t>
  </si>
  <si>
    <t>электромагнитное излучение</t>
  </si>
  <si>
    <t>удельная эффективная активность естественные радионуклидов</t>
  </si>
  <si>
    <t>радий 226</t>
  </si>
  <si>
    <t>торий 232</t>
  </si>
  <si>
    <t>калий 40</t>
  </si>
  <si>
    <t>Строительный материал (щебень, гравий, песок и др.)</t>
  </si>
  <si>
    <t>Лом черных и цветных металлов</t>
  </si>
  <si>
    <t xml:space="preserve">Приложение № 1  к Приказу ФБУЗ ФЦГиЭ </t>
  </si>
  <si>
    <t>МЭД гамма-излучения плотность потока бета-частиц</t>
  </si>
  <si>
    <t>Вода источников централизованного водоснабжения</t>
  </si>
  <si>
    <t>Возбудители кишечных инфекций</t>
  </si>
  <si>
    <t>Споры сульфитредуцирующие клостридий</t>
  </si>
  <si>
    <t>яйца гельминтов</t>
  </si>
  <si>
    <t>Вода техническая, горячего водоснабжения</t>
  </si>
  <si>
    <t>Вода источников нецентрализованного водоснабжения</t>
  </si>
  <si>
    <t>растворенный кислород</t>
  </si>
  <si>
    <t>Вода открытых водоемов</t>
  </si>
  <si>
    <t>ХПК</t>
  </si>
  <si>
    <t>взвешенные вещества</t>
  </si>
  <si>
    <t>Вода плавательных бассейнов</t>
  </si>
  <si>
    <t>Морская вода</t>
  </si>
  <si>
    <t>Вода для хозяйственно-питьевого обеспечения судов</t>
  </si>
  <si>
    <t>остаточный хлор</t>
  </si>
  <si>
    <t>алюминий остаточный</t>
  </si>
  <si>
    <t>общая жесткость</t>
  </si>
  <si>
    <t>2.2.</t>
  </si>
  <si>
    <t>Факторы среды обитания на промышленных объектах (рабочие места, производственная зона) Суда морского и рыбопромыслового флота, судагражданской авиации, автомобильный транспорт. Транспортная инфраструктура</t>
  </si>
  <si>
    <t>воздух рабочей зоны</t>
  </si>
  <si>
    <t>окись хрома</t>
  </si>
  <si>
    <t>хромовый ангидрид</t>
  </si>
  <si>
    <t>азотная кислота</t>
  </si>
  <si>
    <t>азота диоксид</t>
  </si>
  <si>
    <t>азота оксид</t>
  </si>
  <si>
    <t>окись углерода</t>
  </si>
  <si>
    <t>гидроксибензол (фенол)</t>
  </si>
  <si>
    <t>никель</t>
  </si>
  <si>
    <t>пыль</t>
  </si>
  <si>
    <t>углеводороды предельные алифатические</t>
  </si>
  <si>
    <t xml:space="preserve">окись кальция </t>
  </si>
  <si>
    <t>метил бензол (толуол)</t>
  </si>
  <si>
    <t>СМС</t>
  </si>
  <si>
    <t>этоксиэтан (эфир этиловый)</t>
  </si>
  <si>
    <t>этан 1,2-диол (этиленгликоль)</t>
  </si>
  <si>
    <t>сложные эфиры одноосновных органических кислот</t>
  </si>
  <si>
    <t>хлористый водород</t>
  </si>
  <si>
    <t>уксусная кислота</t>
  </si>
  <si>
    <t>серная кислота</t>
  </si>
  <si>
    <t>озон</t>
  </si>
  <si>
    <t>метанол</t>
  </si>
  <si>
    <t>перхлорэтилен</t>
  </si>
  <si>
    <t>проп-2ен-1аль (акролеин)</t>
  </si>
  <si>
    <t>двуокись кремния</t>
  </si>
  <si>
    <t>едкая щелочь</t>
  </si>
  <si>
    <t>бензин</t>
  </si>
  <si>
    <t>пропан-2он (ацетон)</t>
  </si>
  <si>
    <t>масла минеральные нефтяные</t>
  </si>
  <si>
    <t>хлор</t>
  </si>
  <si>
    <t>- физические факторы:</t>
  </si>
  <si>
    <t>вибрация общая</t>
  </si>
  <si>
    <t>вибрация локальная</t>
  </si>
  <si>
    <t>инфразвук постоянный</t>
  </si>
  <si>
    <t>инфразвук непостоянный</t>
  </si>
  <si>
    <t>освещенность</t>
  </si>
  <si>
    <t>микроклимат</t>
  </si>
  <si>
    <t>электромагнитное излучение от ПЭВМ</t>
  </si>
  <si>
    <t>аэронный состав воздуха</t>
  </si>
  <si>
    <t>Средства для предстерилизационной очистки изделий медицинского назначения, дезинфицирующие препараты и рабочие растворы из них</t>
  </si>
  <si>
    <t>электромагнитное излучение промышленной частоты</t>
  </si>
  <si>
    <t>электромагнитное поле диапазон радиочастот, напряженность ЭП, ППЭ</t>
  </si>
  <si>
    <t>ионизирующее излучение МЭД гамма-излучения</t>
  </si>
  <si>
    <t>ионизирующее излучение МЭД рентгеновского излучения</t>
  </si>
  <si>
    <t>плотность потока бета-частиц</t>
  </si>
  <si>
    <t>Жилые и общественные здания</t>
  </si>
  <si>
    <t>воздух закрытых помещений</t>
  </si>
  <si>
    <t>диоксид азота</t>
  </si>
  <si>
    <t>гидроксидбензол (фенол)</t>
  </si>
  <si>
    <t>плесневые и дрожжевые грибы</t>
  </si>
  <si>
    <t>ионизирующее излучение  МЭД гамма-излучения</t>
  </si>
  <si>
    <t>Территория жилой застройки, вт.ч. на границе СЗЗ зоны рекреаций</t>
  </si>
  <si>
    <t>Лечебно-профилактические учреждения и аптеки. Воздух закрытых помещений</t>
  </si>
  <si>
    <t>массовая доля активного хлора</t>
  </si>
  <si>
    <t>массовая доля активного кислорода в пересчете на активный хлор</t>
  </si>
  <si>
    <t>стерильность</t>
  </si>
  <si>
    <t>эффективность стерилизации с использованием тест штаммов</t>
  </si>
  <si>
    <t>качество термической обработки</t>
  </si>
  <si>
    <t>неспорообразующие микроорганизмы плесневые грибы и дрожжи</t>
  </si>
  <si>
    <t>НАИМЕНОВАНИЕ УСЛУГ</t>
  </si>
  <si>
    <t>до 600</t>
  </si>
  <si>
    <t>СРЕДНЯЯ ВЕЛИЧИНА ОБРАБАТЫВАЕМОЙ ПЛОЩАДИ, М2</t>
  </si>
  <si>
    <t>701-800</t>
  </si>
  <si>
    <t>600-700</t>
  </si>
  <si>
    <t>801-900</t>
  </si>
  <si>
    <t>901-1000</t>
  </si>
  <si>
    <t>1001-1100</t>
  </si>
  <si>
    <t>1101-1200</t>
  </si>
  <si>
    <t>1201-1400</t>
  </si>
  <si>
    <t>1401-1600</t>
  </si>
  <si>
    <t>1601-1800</t>
  </si>
  <si>
    <t>1801-2000</t>
  </si>
  <si>
    <t>2001-2200</t>
  </si>
  <si>
    <t xml:space="preserve">ОКАЗЫВАЕМЫЕ ФБУЗ "ЦЕНТР ГИГИЕНЫ И ЭПИДЕМИОЛОГИИ В ЧУКОТСКОМ АВТОНОМНОМ ОКРУГЕ" </t>
  </si>
  <si>
    <t>ФЕДЕРАЛЬНОЕ  БЮДЖЕТНОЕ УЧРЕЖДЕНИЕ ЗДРАВООХРАНЕНИЯ</t>
  </si>
  <si>
    <t>СБЛ</t>
  </si>
  <si>
    <t>2201 и выше</t>
  </si>
  <si>
    <t>Дезинсекция</t>
  </si>
  <si>
    <t>до 400</t>
  </si>
  <si>
    <t>401-600</t>
  </si>
  <si>
    <t>601-800</t>
  </si>
  <si>
    <t>801-1000</t>
  </si>
  <si>
    <t>1001-1200</t>
  </si>
  <si>
    <t>Противомушиная обработка</t>
  </si>
  <si>
    <t>до 300</t>
  </si>
  <si>
    <t>401-500</t>
  </si>
  <si>
    <t>501-600</t>
  </si>
  <si>
    <t>601-700</t>
  </si>
  <si>
    <t>1201-1300</t>
  </si>
  <si>
    <t>1301-1400</t>
  </si>
  <si>
    <t>1401-1500</t>
  </si>
  <si>
    <t>301-400</t>
  </si>
  <si>
    <t>1501 и выше</t>
  </si>
  <si>
    <t>1401 и выше</t>
  </si>
  <si>
    <t>ЦЕНА 1 М2</t>
  </si>
  <si>
    <t>степень чистоты</t>
  </si>
  <si>
    <t>Продукты переработки растительных масел и животных хиров, включая жиры рыб (маргарины, спреды растительно-жировые, смеси растительно-жировые, жиры специального назначения, в т.ч. Жиры кондитерские, хлебопекарные, соусы на основе растительных масел, майоне</t>
  </si>
  <si>
    <t>жир
(экстакционно-весовой метод)</t>
  </si>
  <si>
    <t>жир (экстакционно-весовой метод)</t>
  </si>
  <si>
    <t>редуцирующие сахара и сахароза (первая проба)</t>
  </si>
  <si>
    <t>последующая проба</t>
  </si>
  <si>
    <t>влага (рефрактометр)</t>
  </si>
  <si>
    <t>оксиметилфурфурол (количественное определение)</t>
  </si>
  <si>
    <t>качественное определение</t>
  </si>
  <si>
    <t>примеси растительного происхождения, минеральные примеси</t>
  </si>
  <si>
    <t>бензойная кислота</t>
  </si>
  <si>
    <t xml:space="preserve">прозрачность </t>
  </si>
  <si>
    <t>растворимость</t>
  </si>
  <si>
    <t xml:space="preserve">зола </t>
  </si>
  <si>
    <t>примеси растительного происхождения и металлические примеси</t>
  </si>
  <si>
    <t>Запах</t>
  </si>
  <si>
    <t>Привкус</t>
  </si>
  <si>
    <t>Мутность</t>
  </si>
  <si>
    <t>Цветность</t>
  </si>
  <si>
    <t>Общие колиформные бактерии и термотолерантные колиформные бактерии (мембранный метод)</t>
  </si>
  <si>
    <t>Колифаги (с  обогащением)</t>
  </si>
  <si>
    <t>кальций, магний</t>
  </si>
  <si>
    <t>пеностойкость</t>
  </si>
  <si>
    <t>определение этилового спирта и действ. экстракта в пиве</t>
  </si>
  <si>
    <t>массовая концентрация приведенного экстракта в винах</t>
  </si>
  <si>
    <t>Гахохроматографический анализ водки: 
массовая концентрация альдегидов, сивушных масел, сложных эфиров, метиловый спирт</t>
  </si>
  <si>
    <t>объемная доля метилового спирта в коньяках</t>
  </si>
  <si>
    <t xml:space="preserve">массовая концентрация фурфурола в спирте </t>
  </si>
  <si>
    <t>массовая концентрация фурфурола в коньячных спиртах</t>
  </si>
  <si>
    <t>нитриты, нитраты</t>
  </si>
  <si>
    <t>влага, сухие вещества</t>
  </si>
  <si>
    <t xml:space="preserve">   ПО ДОГОВОРАМ С  ГРАЖДАНАМИ, ИНДИВИДУАЛЬНЫМИ ПРЕДПРИНИМАТЕЛЯМИ</t>
  </si>
  <si>
    <t xml:space="preserve">И ЮРИДИЧЕСКИМИ  ЛИЦАМИ </t>
  </si>
  <si>
    <t>метод пробной лабораторной выпечки</t>
  </si>
  <si>
    <t>зараженность и загрязненность вредителями хлебных запасов</t>
  </si>
  <si>
    <t>Продукты кисломолочные жидкие,сметана, продукты  на их основе, в том числе  обогащенные бифидобактериями и другими пробиотическими микроорганизмами , в т.ч. йогурт.Термически обработанные сквашенныемолочные и молочные составные продукты в т.ч. с компонент</t>
  </si>
  <si>
    <t>плотность</t>
  </si>
  <si>
    <t>2</t>
  </si>
  <si>
    <t>3</t>
  </si>
  <si>
    <t>4</t>
  </si>
  <si>
    <t>внешний вид, герметичность тары и состояние внутренней поверхности тары</t>
  </si>
  <si>
    <t>качество измельчения</t>
  </si>
  <si>
    <t>аскорбиновая кислота и ее соли (витамин С)</t>
  </si>
  <si>
    <t>массовая доля осадка</t>
  </si>
  <si>
    <t>Е. сoli</t>
  </si>
  <si>
    <t>яйца  гельминтов</t>
  </si>
  <si>
    <t>цисты кишечных патогенных простейших</t>
  </si>
  <si>
    <t>Овощи и фрукты, грибы соленые, маринованные, квашеные, моченые</t>
  </si>
  <si>
    <t>титруемые кислоты</t>
  </si>
  <si>
    <t>соотношение составных частей</t>
  </si>
  <si>
    <t>Специи и пряности сухие, приправы</t>
  </si>
  <si>
    <t>Раздел 2. Непищевая  продукция</t>
  </si>
  <si>
    <t>Раздел 4. Факторы среды обитания, строительные  материалы</t>
  </si>
  <si>
    <t>Раздел 5. Клинико-диагностические исследования</t>
  </si>
  <si>
    <t>Раздел 6. Оперативные, консультативные и методические услуги</t>
  </si>
  <si>
    <t>Орехи</t>
  </si>
  <si>
    <t>влажность ядра</t>
  </si>
  <si>
    <t>Чай (черный, зеленый, плиточный)</t>
  </si>
  <si>
    <t>металлогмагнитные примеси</t>
  </si>
  <si>
    <t>водорастворимая зола</t>
  </si>
  <si>
    <t>водонерастворимая зола</t>
  </si>
  <si>
    <t xml:space="preserve">** в ценах учтены затараты на прием, регистрацию и выдачу результатов, на подготовку 1 пробы (посуда, обработка, раб.место), </t>
  </si>
  <si>
    <t>на приготовление питательной среды на 1 исследование</t>
  </si>
  <si>
    <t>Кофе (в зернах,молотый, раствримый)</t>
  </si>
  <si>
    <t>экстрактивные вещества</t>
  </si>
  <si>
    <t>посторонние примеси и вредители</t>
  </si>
  <si>
    <t>цветность</t>
  </si>
  <si>
    <t>нежировые примеси и отстой</t>
  </si>
  <si>
    <t>число омыления</t>
  </si>
  <si>
    <t>показатель преломления</t>
  </si>
  <si>
    <t>минеральные кислоты</t>
  </si>
  <si>
    <t>- показатели окислительной порчи:</t>
  </si>
  <si>
    <t>кислотное число</t>
  </si>
  <si>
    <t>влага и летучие вещества</t>
  </si>
  <si>
    <t>стойкость эмульсии</t>
  </si>
  <si>
    <t>ПРЕЙСКУРАНТ ЦЕН НА ПЛАТНЫЕ УСЛУГИ,</t>
  </si>
  <si>
    <t>Спреды растительно-сливочные, смеси топленые растительно-сливочные</t>
  </si>
  <si>
    <t>соль</t>
  </si>
  <si>
    <t>Питьевая вода, расфасованная в емкости (газированная и негазированная)</t>
  </si>
  <si>
    <t xml:space="preserve">массовая доля мяса и жира </t>
  </si>
  <si>
    <t>окисляемость перманганатная</t>
  </si>
  <si>
    <t>двуокись углерода</t>
  </si>
  <si>
    <t>РН</t>
  </si>
  <si>
    <t>жесткость</t>
  </si>
  <si>
    <t>общая минерализация (сухой остаток)</t>
  </si>
  <si>
    <t>хлор остаточный, свободный</t>
  </si>
  <si>
    <t>алюминий</t>
  </si>
  <si>
    <t>аммиак и аммоний-ион</t>
  </si>
  <si>
    <t>гидрокарбонат-ион</t>
  </si>
  <si>
    <t>железо (суммарно)</t>
  </si>
  <si>
    <t>йодид-ион</t>
  </si>
  <si>
    <t>сульфаты</t>
  </si>
  <si>
    <t>кальций</t>
  </si>
  <si>
    <t>кислород растворенный</t>
  </si>
  <si>
    <t>марганец</t>
  </si>
  <si>
    <t>молибден</t>
  </si>
  <si>
    <t>фторид-ион</t>
  </si>
  <si>
    <t>цинк</t>
  </si>
  <si>
    <t>общее микробное число</t>
  </si>
  <si>
    <t>Споры сульфитредуцирующих клостридий</t>
  </si>
  <si>
    <t>Ps. аeruginosa</t>
  </si>
  <si>
    <t>Цисты лямблий</t>
  </si>
  <si>
    <t>цисты криптоспоридий</t>
  </si>
  <si>
    <t>остаточный связанный</t>
  </si>
  <si>
    <t>перманганатная окисляемость</t>
  </si>
  <si>
    <t>хлор остаточный свободный</t>
  </si>
  <si>
    <t>аммоний</t>
  </si>
  <si>
    <t xml:space="preserve">полифосфаты </t>
  </si>
  <si>
    <t>нефтепродукты</t>
  </si>
  <si>
    <t>хром</t>
  </si>
  <si>
    <t>фенол</t>
  </si>
  <si>
    <t>Воды питьевые минеральные, природные, столовые</t>
  </si>
  <si>
    <t>йодид-ионы</t>
  </si>
  <si>
    <t>общая минерализация</t>
  </si>
  <si>
    <t>Напитки безалкогольные и пиво</t>
  </si>
  <si>
    <t>массовая доля витамина С</t>
  </si>
  <si>
    <t>стойкость</t>
  </si>
  <si>
    <t>Вино, водка, коньяк, слабоалкогольные и др. спиртные напитки</t>
  </si>
  <si>
    <t>массовая концентрация летучих кислот</t>
  </si>
  <si>
    <t>относительная плотность</t>
  </si>
  <si>
    <t>массовая концентрация железа</t>
  </si>
  <si>
    <t>массовая концентрация сахаров</t>
  </si>
  <si>
    <t>свободный и общий диоксид серы</t>
  </si>
  <si>
    <t>массовая доля этилового спирта</t>
  </si>
  <si>
    <t>Дрожжи пищевые, бактериальные стартовые культуры</t>
  </si>
  <si>
    <t>Продукты белковые из семян зернобобовых и других культур, крахмал и бульоны, пищевые сухие</t>
  </si>
  <si>
    <t>массовая доля золы</t>
  </si>
  <si>
    <t>массовая доля сернистого ангидрида</t>
  </si>
  <si>
    <t>Соль поваренная и лечебно-профилактическая</t>
  </si>
  <si>
    <t>определение йода и тиосульфата натрия</t>
  </si>
  <si>
    <t>определение йода в соли поваренной пищевой йодированной йодатом калия.</t>
  </si>
  <si>
    <t>массовая доля хлористого натрия</t>
  </si>
  <si>
    <t>массовая доля нерастворимого в воде остатка</t>
  </si>
  <si>
    <t>Концентраты пищевые</t>
  </si>
  <si>
    <t>Готовые кулинарные изделия, в том числе продукция общественного питания, выработанная по традиционной и нетрадиционной технологиям</t>
  </si>
  <si>
    <t>определение жиров</t>
  </si>
  <si>
    <t>определение белков</t>
  </si>
  <si>
    <t>углеводов и калорийности в готовых блюдах</t>
  </si>
  <si>
    <t>определение качества тепловой обработки</t>
  </si>
  <si>
    <t>массовая доля бензойной кислоты</t>
  </si>
  <si>
    <t>опредление содержания витамина С в третьих блюдах</t>
  </si>
  <si>
    <t>E. coli</t>
  </si>
  <si>
    <t xml:space="preserve">БАД на растительной основе, в т.ч. цветочная пыльца </t>
  </si>
  <si>
    <t>аскорбиновая кислота (витамин С)</t>
  </si>
  <si>
    <t>Продукты на молочной основе</t>
  </si>
  <si>
    <t>йод</t>
  </si>
  <si>
    <t xml:space="preserve">Enterobacter sakazakii </t>
  </si>
  <si>
    <t>Дрожжи и плесени</t>
  </si>
  <si>
    <t>B. cereus</t>
  </si>
  <si>
    <t>ацидофильные микроорганизмы</t>
  </si>
  <si>
    <t>микроскопический препарат</t>
  </si>
  <si>
    <t>Промышленная стерильностьконсервы группы "А"</t>
  </si>
  <si>
    <t>антибиотики: пенициллин,тетрациклиновая группа,стрептомицин (качественно)</t>
  </si>
  <si>
    <t>Продукты прикорма на зерновой, плодовоовощной основе, плодовоовощные консервы (соки, нектары, напитки, пюре, в т.ч. фруктово-молочные, фруктово-зерновые)</t>
  </si>
  <si>
    <t>спорообразующие термофильныеанаэробные, аэробные и факультативно-анаэробные микроорганизмы.</t>
  </si>
  <si>
    <t>консервы группы "Г" :</t>
  </si>
  <si>
    <t>Продукты прикорма на рыбной основе, рыбные консервы</t>
  </si>
  <si>
    <t>массовая доля влаги</t>
  </si>
  <si>
    <t>магний</t>
  </si>
  <si>
    <t>смывы на обсеменённость яйцами гельминтов</t>
  </si>
  <si>
    <t>Контроль работы паровых и воздушных стерилизаторов, дезинфекционных камер, биотест, бактест</t>
  </si>
  <si>
    <t>Помещения и оборудование (ЛПУ, аптеки, образовательные учреждения, предприятия общественнного питания, пищевой промышленности, торговли, косметические кабинеты, маникюрные, педикюрные). Смывы с поверхностей</t>
  </si>
  <si>
    <t>Зерно продовольственное в т.ч.пшеница, рожь, тритикале, овес,ячмень, просо, гречиха, рис, кукуруза, сорго.</t>
  </si>
  <si>
    <t>Семена зернобобовых, в том числе горох, фасоль, маш, чипа,чечевица, нут, соя</t>
  </si>
  <si>
    <t>Крупа, толокно, хлопья</t>
  </si>
  <si>
    <t>зольность</t>
  </si>
  <si>
    <t>металломагнитная примесь</t>
  </si>
  <si>
    <t>зараженность вредителями
хлебных запасов.</t>
  </si>
  <si>
    <t>кислотность по болтушке</t>
  </si>
  <si>
    <t>развариваемость крупы и хлопьев</t>
  </si>
  <si>
    <t xml:space="preserve">** в ценах учтены затараты на прием, регистрацию и выдачу результатов, на подготовку 1 пробы (посуда, обработка, раб.место), на приготовление </t>
  </si>
  <si>
    <t>питательной среды на 1 исследование</t>
  </si>
  <si>
    <t>- микробиологические показатели**:</t>
  </si>
  <si>
    <t>-микробиологические показатели**:</t>
  </si>
  <si>
    <t>Bacillus cereus</t>
  </si>
  <si>
    <t>плесени</t>
  </si>
  <si>
    <t>Мука пшеничная, в т.ч. для макаронных изделий, ржаная, тритикалевая, кукурузная, ячменная,просяная (пшенная), рисовая,  гречневая, гороховая, сорговая, соевая</t>
  </si>
  <si>
    <t>выпечки клейковина (способом ручной отмывки)</t>
  </si>
  <si>
    <t>зараженность возбудетелем "картофельной" болезни хлеба</t>
  </si>
  <si>
    <t>загрязненность магнитными примесями</t>
  </si>
  <si>
    <t>Макаронные изделия</t>
  </si>
  <si>
    <t xml:space="preserve">кислотность </t>
  </si>
  <si>
    <t>зола</t>
  </si>
  <si>
    <t>Хлеб, булочные, сдобные, бараночные, сухарные изделия, хлебные палочки, соломка и др.</t>
  </si>
  <si>
    <t>пористость мякиша</t>
  </si>
  <si>
    <t>N</t>
  </si>
  <si>
    <t>НАИМЕНОВАНИЕ РАБОТ И УСЛУГ</t>
  </si>
  <si>
    <t>Цена одного исследования с учетом НДС</t>
  </si>
  <si>
    <t>руб.</t>
  </si>
  <si>
    <t>1</t>
  </si>
  <si>
    <t xml:space="preserve"> "ЦЕНТР ГИГИЕНЫ И ЭПИДЕМИОЛОГИИ ЧУКОТСКОМ АВТОНОМНОМ ОКРУГЕ"</t>
  </si>
  <si>
    <t xml:space="preserve">Адреса места расположения:  </t>
  </si>
  <si>
    <t xml:space="preserve">Юридический адрес:                            </t>
  </si>
  <si>
    <t xml:space="preserve"> -паразитологические показатели:</t>
  </si>
  <si>
    <t xml:space="preserve"> радиологические показатели:</t>
  </si>
  <si>
    <t xml:space="preserve"> -радиологические показатели:</t>
  </si>
  <si>
    <t>-физико-химические показатели:</t>
  </si>
  <si>
    <t>-радиологические показатели:</t>
  </si>
  <si>
    <t xml:space="preserve"> токсичные элементы:</t>
  </si>
  <si>
    <t>-токсичные элементы:</t>
  </si>
  <si>
    <t>Мясо, в том числе полуфабрикаты, свежее, охлажденные, замороженные (в виде убойных промыслов и диких животных)</t>
  </si>
  <si>
    <t>НАИМЕНОВАНИЕ ОПРЕДЕЛЯЕМЫХ ХАРАКТЕРИСТИК, ПОКАЗАТЕЛЕЙ</t>
  </si>
  <si>
    <t>жир</t>
  </si>
  <si>
    <t>поваренная соль</t>
  </si>
  <si>
    <t>хлориды</t>
  </si>
  <si>
    <t>влага</t>
  </si>
  <si>
    <t>массовая доля хлеба</t>
  </si>
  <si>
    <t>кислотность</t>
  </si>
  <si>
    <t>наполнитель</t>
  </si>
  <si>
    <t>рН</t>
  </si>
  <si>
    <t>летучие жирные кислоты</t>
  </si>
  <si>
    <t>белок</t>
  </si>
  <si>
    <t>аммиак и соли аммония</t>
  </si>
  <si>
    <t>- физико-химические показатели:</t>
  </si>
  <si>
    <t>- органолептические показатели:</t>
  </si>
  <si>
    <t>- токсичные элементы:</t>
  </si>
  <si>
    <t>ртуть</t>
  </si>
  <si>
    <t>кадмий</t>
  </si>
  <si>
    <t>свинец</t>
  </si>
  <si>
    <t>- микробиологические показатели:</t>
  </si>
  <si>
    <t>БГКП (колиформы)</t>
  </si>
  <si>
    <t>L.monocytogenes</t>
  </si>
  <si>
    <t>антибиотики тетрациклиновой группы (качественно)</t>
  </si>
  <si>
    <t>Патогенные, в т.ч. сальмонеллы</t>
  </si>
  <si>
    <t>- паразитологические показатели:</t>
  </si>
  <si>
    <t>- радиологические показатели:</t>
  </si>
  <si>
    <t>цезий-137</t>
  </si>
  <si>
    <t>стронций-90</t>
  </si>
  <si>
    <t>ЗАТРАТЫ ВРЕМЕ-НИ</t>
  </si>
  <si>
    <t>СЕБЕСТОИ-МОСТЬ</t>
  </si>
  <si>
    <t>Ртуть</t>
  </si>
  <si>
    <t>Определение токсичных элементов методом атомно-абсорбционной спектрометрии:</t>
  </si>
  <si>
    <t>Определение токсичных элементов вольтамперометрическим методом:</t>
  </si>
  <si>
    <t>контроль дезинфекционных камер</t>
  </si>
  <si>
    <t>Эндоскопы</t>
  </si>
  <si>
    <t>Проведение исследований по отдельным видам объектам:</t>
  </si>
  <si>
    <t>эффективность обработки каналов, инструментов к эндоскопам (стерильность)</t>
  </si>
  <si>
    <t>Руки хирурга и медперсонала, кожа операционного поля после обработки</t>
  </si>
  <si>
    <t>Лекарственные средства, субстанции и вспомогательные материалы, вода дистилированная. Расходный аптечный материал (пробки, флаконы и т.д.)</t>
  </si>
  <si>
    <t>Pseudomonas</t>
  </si>
  <si>
    <t>СГЛ</t>
  </si>
  <si>
    <t>пирогенообразующие микроорганизмы</t>
  </si>
  <si>
    <t>неферментирующие грамотрицательные бактерии</t>
  </si>
  <si>
    <t>возбудитель иерсиниозов</t>
  </si>
  <si>
    <t>жизнеспособные яйца и личинки гельминтов</t>
  </si>
  <si>
    <t>радий 266</t>
  </si>
  <si>
    <t>Донные отложения , ил.</t>
  </si>
  <si>
    <t>общая бета-активность</t>
  </si>
  <si>
    <t>Минеральное сырье, материалы с повышенным содержанием природных радионуклидов</t>
  </si>
  <si>
    <t>Санитарно-гигиеническая экспертиза факторов среды обитания, строительного сырья и материалов,   включает следующий перечень услуг:</t>
  </si>
  <si>
    <t>1.1.</t>
  </si>
  <si>
    <t>1.2.2.</t>
  </si>
  <si>
    <t>1.2.3.</t>
  </si>
  <si>
    <t>1.2.4.</t>
  </si>
  <si>
    <t>1.2.5.</t>
  </si>
  <si>
    <t>1.2.7.</t>
  </si>
  <si>
    <t>1.2.6.</t>
  </si>
  <si>
    <t>2.</t>
  </si>
  <si>
    <t>плесневые грибы и дрожжи</t>
  </si>
  <si>
    <r>
      <t>промышленная стерильность</t>
    </r>
    <r>
      <rPr>
        <sz val="10"/>
        <rFont val="Times New Roman"/>
        <family val="1"/>
      </rPr>
      <t>: микроскопический препарат</t>
    </r>
  </si>
  <si>
    <t>промышленная стерильность:  микроскопический препарат</t>
  </si>
  <si>
    <t>личинки трихинелл и цистицерки тениид</t>
  </si>
  <si>
    <t>личинки цестод, метацеркарии трематод, личинки нематод</t>
  </si>
  <si>
    <t>опредление сахара в водной фазе кремовых изделий</t>
  </si>
  <si>
    <t>кислотность (в консервах)</t>
  </si>
  <si>
    <t>нитраты (ионометрическое)</t>
  </si>
  <si>
    <t>( фотометрическое)</t>
  </si>
  <si>
    <t>запах, внешний вид,  цвет</t>
  </si>
  <si>
    <t xml:space="preserve">Плесневые грибы и дрожжи </t>
  </si>
  <si>
    <t>интенсивность и характер запаха, внешний вид, характер поверхности, миграция в водную среду</t>
  </si>
  <si>
    <t>углерода двуокись (экспресс метод)</t>
  </si>
  <si>
    <t>ртуть (метод ААС)</t>
  </si>
  <si>
    <t>ртуть (фотометрический метод)</t>
  </si>
  <si>
    <t>общее микробноечисло</t>
  </si>
  <si>
    <t>перевязочный материал и инструментарий</t>
  </si>
  <si>
    <t>шовный материал</t>
  </si>
  <si>
    <t>операционное поле, руки хирурга</t>
  </si>
  <si>
    <t>дрожжи и плесени</t>
  </si>
  <si>
    <t>БГКП с использованием среды КОДА</t>
  </si>
  <si>
    <t>БГКП с использованием других сред</t>
  </si>
  <si>
    <t>запах</t>
  </si>
  <si>
    <t>привкус</t>
  </si>
  <si>
    <t>мутность</t>
  </si>
  <si>
    <t>Колифаги (с обогащением)</t>
  </si>
  <si>
    <t>окраска</t>
  </si>
  <si>
    <t>БПК 5 первая проба</t>
  </si>
  <si>
    <t xml:space="preserve"> хлор свободный остаточный</t>
  </si>
  <si>
    <t>Экспресс-метод анализа</t>
  </si>
  <si>
    <t>дигидросульфид (сероводород) экспресс метод</t>
  </si>
  <si>
    <t>сера диоксид (экспресс метод)</t>
  </si>
  <si>
    <t>бензол (экспресс метод)</t>
  </si>
  <si>
    <t>метан (экспресс-метод)</t>
  </si>
  <si>
    <t>водорода цианид (экспресс метод)</t>
  </si>
  <si>
    <t>170</t>
  </si>
  <si>
    <t>на возбудитель дифтерии</t>
  </si>
  <si>
    <t>на стафилококк (отделяемое зева, носа)</t>
  </si>
  <si>
    <t xml:space="preserve">на возбудитель коклюша и паракоклюша </t>
  </si>
  <si>
    <t>на менингококк (носоглоточная слизь)</t>
  </si>
  <si>
    <t>на менингококк (ликвор, кровь)</t>
  </si>
  <si>
    <t>на грибы рода Кандида</t>
  </si>
  <si>
    <t>кровь на стерильность</t>
  </si>
  <si>
    <t>Исследование перианального  соскоба с забором материала</t>
  </si>
  <si>
    <t>** в ценах учтены затараты на прием, регистрацию и выдачу результатов, на подготовку 1 пробы (посуда, обработка, раб.место),</t>
  </si>
  <si>
    <t>2012-2013</t>
  </si>
  <si>
    <t>689000, Чукотский автономный округ,  г. Анадырь, ул. Ленина,  д. 11</t>
  </si>
  <si>
    <t>скрыть</t>
  </si>
  <si>
    <t>Стерилизация изделий медицинского назначения с использованием упаковочных материалов</t>
  </si>
  <si>
    <t>Проведение профессиональной гигиенической подготовки и аттестации должностных лиц и работников организаций (1 человек)</t>
  </si>
  <si>
    <t>Проведение консультативных услуг по вопросам обеспечения санитарно-эпидемиологического благополучия населения, защиты прав потребителей (час)</t>
  </si>
  <si>
    <t>Разработка программы производственного контроля (час)</t>
  </si>
  <si>
    <t>Санитарно-эпидемиологическая экспертиза проектной и иной документации, с выдачей экспертного заключения (час)</t>
  </si>
  <si>
    <t>Санитарно-эпидемиологическое обследование объекта, с выдачей экспертного заключения (час)</t>
  </si>
  <si>
    <t>Выход специалиста на объект для проведения отбора образцов проб, с оформлением протокола отбора проб (час)</t>
  </si>
  <si>
    <t>Обследование партии продукции, санитарно-эпидемиологическая экспертиза сопроводительной документации на продукцию, работу, услугу (час)</t>
  </si>
  <si>
    <t>Консультации по подготовке текстов претензий, исковых заявлений на некачественные товары, оказанные услуги; составление апелляций, касаций в суды; представление претензий продавцам товаров, услуг; представление исковых заявлений, апелляций в суды (час)</t>
  </si>
  <si>
    <t>Оформление, выдача и учёт медицинской книжки (штука)</t>
  </si>
  <si>
    <r>
      <t xml:space="preserve">Стоимость </t>
    </r>
    <r>
      <rPr>
        <b/>
        <i/>
        <sz val="9"/>
        <rFont val="Times New Roman Cyr"/>
        <family val="1"/>
      </rPr>
      <t>(ЦЕНА без НДС)</t>
    </r>
  </si>
  <si>
    <r>
      <t>Цена</t>
    </r>
    <r>
      <rPr>
        <b/>
        <i/>
        <sz val="9"/>
        <rFont val="Times New Roman Cyr"/>
        <family val="1"/>
      </rPr>
      <t>с учетом НДС</t>
    </r>
  </si>
  <si>
    <t>Физ.фак.</t>
  </si>
  <si>
    <t>Паразит.</t>
  </si>
  <si>
    <t>Экспертиза</t>
  </si>
  <si>
    <t>спорообразующие мезофильные факультативно анаэробные микроорганизмы групп B.subtilis, B.cereus,B.polymyxa</t>
  </si>
  <si>
    <t xml:space="preserve">Соки, в том числе концетрированные соки, фруктовые и овощные нектары, морсы, концентрированные морсы, фруктовые и овощные сокосодержащие напитки, фруктовые и овощные пюре, в отм числе концентрированные фруктовые. Соковая продукция из фруктов, фруктов </t>
  </si>
  <si>
    <t>Продукты прикорма на мясной основе</t>
  </si>
  <si>
    <t>спорообразующие термофильныеанаэробные, аэробные и факультативно-анаэробные микроорганизмы</t>
  </si>
  <si>
    <t>спорообразующие мезофильныеаэробные и факультативно-анаэробныемикроорганизмы групп: B.subtilis, B.cereus, B.polymyxa</t>
  </si>
  <si>
    <t>Материал на стерильность (медицинский инструментарий, перевязочный и шовный материал, резиновые изделия, белье, инструментариц для косметических кабинетов, маникюра и педикюра, донорская кровь, кровезаменители. Препараты крови, вода для питья новорожденных</t>
  </si>
  <si>
    <t>Ps.Aeruginosa</t>
  </si>
  <si>
    <t>Бактерии рода Salmonella</t>
  </si>
  <si>
    <t>Измерение эквивалентной равновесной объемной активности дочерних продуктов радона (ЭРОА) в воздухе помещений</t>
  </si>
  <si>
    <t>Дератизация</t>
  </si>
  <si>
    <t>Дезинфекция</t>
  </si>
  <si>
    <t>Гиг.подгот.</t>
  </si>
  <si>
    <t>экспертиза</t>
  </si>
  <si>
    <t>Мед.кн.</t>
  </si>
  <si>
    <t>Выход спец.,обслед.,консульт.</t>
  </si>
  <si>
    <t>Приложение № 1  к Приказу ФБУЗ ФЦГиЭ</t>
  </si>
  <si>
    <t>индекс БГКП</t>
  </si>
  <si>
    <t>индекс энтерококков</t>
  </si>
  <si>
    <t>патогенные бактерии, в т.ч. сальмонеллы</t>
  </si>
  <si>
    <t>Диагностика методом полимеразной цепной реакции (ПЦР) выявления ЗППП**</t>
  </si>
  <si>
    <t>РНК возбудителей хламидиоза,уреаплазмоза,микоплазмоза</t>
  </si>
  <si>
    <t>РНК возбудителей трихомониаза, гонореи</t>
  </si>
  <si>
    <t>РНК возбудителей герпеса (1,2 тип)</t>
  </si>
  <si>
    <t>РНК возбудителей кандидоза (Candida albicans, Candida glabratta)</t>
  </si>
  <si>
    <t>РНК возбудителей  гарднереллеза</t>
  </si>
  <si>
    <t xml:space="preserve">Дератизация </t>
  </si>
  <si>
    <t>на дерматофиты</t>
  </si>
  <si>
    <t>Диагностика методом полимеразной цепной реакции (ПЦР) выявления РНК кишечных вирусов: ротовирусы группы А; астровирусы; норовирусы 2 генотипа; энтеровирусы</t>
  </si>
  <si>
    <t>Диагностика методом полимеразной цепной реакции (ПЦР) выявление ДНК вирусов менингококка; пневмокока и гемофильной палочки</t>
  </si>
  <si>
    <t>ДНК вирусов менингококка; пневмокока, гемофильной палочки</t>
  </si>
  <si>
    <t>Диагностика методом полимеразной цепной реакции (ПЦР) выявление РНК вирусов гриппа А и Б</t>
  </si>
  <si>
    <t>Диагностика методом полимеразной цепной реакции (ПЦР) выявление РНК вирусов ОРВИ</t>
  </si>
  <si>
    <t>1.2.6</t>
  </si>
  <si>
    <t>Атмосферный воздух</t>
  </si>
  <si>
    <t>концентрация аммиака</t>
  </si>
  <si>
    <t>концентрация пыли</t>
  </si>
  <si>
    <t>концентрация диоксида серы</t>
  </si>
  <si>
    <t>концентрация сероводорода</t>
  </si>
  <si>
    <t>концентрация оксида азота</t>
  </si>
  <si>
    <t>концентрация диоксида азота</t>
  </si>
  <si>
    <t>концентрация угольной пыли</t>
  </si>
  <si>
    <t>концентрация диоксида кремния</t>
  </si>
  <si>
    <t>Процент увеличения</t>
  </si>
  <si>
    <t>Процент увеличения 2019</t>
  </si>
  <si>
    <t>Внешний вид, цвет, запах таблетки</t>
  </si>
  <si>
    <t>Время распадаемости таблетки</t>
  </si>
  <si>
    <t>Плотность раствора при 20 С, г/дм куб.</t>
  </si>
  <si>
    <t>Концентрация дезсредств на содержание АДВ (1)</t>
  </si>
  <si>
    <t>Концентрация дезсредств на содержание АДВ (2)</t>
  </si>
  <si>
    <t>Концентрация дезсредств на содержание АДВ (3)</t>
  </si>
  <si>
    <t>-кадмий</t>
  </si>
  <si>
    <t>-свинец</t>
  </si>
  <si>
    <t>-мышьяк</t>
  </si>
  <si>
    <t xml:space="preserve">жир </t>
  </si>
  <si>
    <t xml:space="preserve">поваренная соль </t>
  </si>
  <si>
    <t xml:space="preserve">массовая доля хлеба </t>
  </si>
  <si>
    <t xml:space="preserve">летучие жирные кислоты </t>
  </si>
  <si>
    <t xml:space="preserve">поверхностно-активные вещества </t>
  </si>
  <si>
    <t xml:space="preserve">водородный показатель </t>
  </si>
  <si>
    <t>цвет</t>
  </si>
  <si>
    <t>вид на разрезе</t>
  </si>
  <si>
    <t>внешний вид</t>
  </si>
  <si>
    <t>консистенция</t>
  </si>
  <si>
    <t>вкус</t>
  </si>
  <si>
    <t>внешний вид мясного сок</t>
  </si>
  <si>
    <t>консистения</t>
  </si>
  <si>
    <t>консистения мяса</t>
  </si>
  <si>
    <t xml:space="preserve">цвет </t>
  </si>
  <si>
    <t>разделка</t>
  </si>
  <si>
    <t>содержание глазури</t>
  </si>
  <si>
    <t>характер разделки</t>
  </si>
  <si>
    <t>порядок укладывания</t>
  </si>
  <si>
    <t>состояние заливки</t>
  </si>
  <si>
    <t>наличие посторонних примесей</t>
  </si>
  <si>
    <t>готовность продукта</t>
  </si>
  <si>
    <t>состояние</t>
  </si>
  <si>
    <t>хруст</t>
  </si>
  <si>
    <t>доброкачественность ядра и примесей</t>
  </si>
  <si>
    <t>крупность помола</t>
  </si>
  <si>
    <t>излом</t>
  </si>
  <si>
    <t>форма</t>
  </si>
  <si>
    <t>состояние изделия после варки</t>
  </si>
  <si>
    <t>определение наличия яичных продуктов</t>
  </si>
  <si>
    <t>поверхность</t>
  </si>
  <si>
    <t>состояние мякиша</t>
  </si>
  <si>
    <t>пропеченность</t>
  </si>
  <si>
    <t>промес</t>
  </si>
  <si>
    <t>сыпучесть</t>
  </si>
  <si>
    <t>чистота раствора</t>
  </si>
  <si>
    <t>внещний вид</t>
  </si>
  <si>
    <t>структура</t>
  </si>
  <si>
    <t>строение в изломе</t>
  </si>
  <si>
    <t>аромат</t>
  </si>
  <si>
    <t>признаки брожения</t>
  </si>
  <si>
    <t>зрелость</t>
  </si>
  <si>
    <t>наличие минеральных примесей</t>
  </si>
  <si>
    <t>мякоть</t>
  </si>
  <si>
    <t xml:space="preserve">посторонние примеси </t>
  </si>
  <si>
    <t>качество рассола</t>
  </si>
  <si>
    <t>консистенция ядра</t>
  </si>
  <si>
    <t>настой</t>
  </si>
  <si>
    <t>прозрачность</t>
  </si>
  <si>
    <t>объем</t>
  </si>
  <si>
    <t>высота пены</t>
  </si>
  <si>
    <t>готовность блюд к употреблению</t>
  </si>
  <si>
    <t>Определение внешнего вида, 
герметичности и состояния внутри поверхности тары консервов</t>
  </si>
  <si>
    <t>Определение внешнего вида герметичности и состояния внутри поверхности тары консервов</t>
  </si>
  <si>
    <t>на пневмококк</t>
  </si>
  <si>
    <t>на гемофильную палочку</t>
  </si>
  <si>
    <t>на стрептококк пиогенес</t>
  </si>
  <si>
    <t>1.2.12.</t>
  </si>
  <si>
    <t>Вода природная и сточная</t>
  </si>
  <si>
    <t>БГКП (колиформы) осадки сточных вод</t>
  </si>
  <si>
    <t>патогенные, в т.ч. Сальмонеллы в сточной воде, осадки сточных вод</t>
  </si>
  <si>
    <t xml:space="preserve"> энтеровирусы</t>
  </si>
  <si>
    <t>ДНК вирусов менингококка, пневмокока, гемофильной палочки,энтеровирусов</t>
  </si>
  <si>
    <t>Диагностика методом полимеразной цепной реакции (ПЦР) выявление ДНК вирусов: менингококка, пневмокока, гемофильной палочки</t>
  </si>
  <si>
    <t>ионизирующее излучение  МЭД гамма-излучение</t>
  </si>
  <si>
    <t>95</t>
  </si>
  <si>
    <t>Поисковая гамма-съемка территории в пределах контура проектируемых зданий</t>
  </si>
  <si>
    <t xml:space="preserve">Плотность потока родона с поверхности грунта </t>
  </si>
  <si>
    <t>Территория открытой местности</t>
  </si>
  <si>
    <t>ионизирующие излучение гамма-излучение</t>
  </si>
  <si>
    <t>Поисковая гамма-съемка территории территории до 1 га</t>
  </si>
  <si>
    <t>Поисковая гамма-съемка территории территории  от 1 га до 5 га, стоимость 1га</t>
  </si>
  <si>
    <t>Поисковая гамма-съемка территории территории  от 5 га и свыше, стоимость 1га</t>
  </si>
  <si>
    <t>Диагностика методом полимеразной цепной реакции (ПЦР) выявление РНК возбудителя новой короновирусной инфекции COVID-19( доплата за срочность 50%)</t>
  </si>
  <si>
    <t>ДНК возбудителя цитомегаловируса</t>
  </si>
  <si>
    <t>ДНК вируса папилломы человека</t>
  </si>
  <si>
    <t>Исследование воды методами капиллярного электрофореза:</t>
  </si>
  <si>
    <t>фосфаты</t>
  </si>
  <si>
    <t>фториды</t>
  </si>
  <si>
    <t>натрий</t>
  </si>
  <si>
    <t>калий</t>
  </si>
  <si>
    <t>стронций</t>
  </si>
  <si>
    <t>барий</t>
  </si>
  <si>
    <t>литий</t>
  </si>
  <si>
    <t>Обнаружение антигенов(антител)иммунохроматографическим методом(ИХА)</t>
  </si>
  <si>
    <t>2022</t>
  </si>
  <si>
    <t>Процент увеличения 2022</t>
  </si>
  <si>
    <t>СЕБЕСТОИ-МОСТЬ                1  М2  2022 год</t>
  </si>
  <si>
    <t>СЕБЕСТОИ-МОСТЬ                1  М2  2021 год</t>
  </si>
  <si>
    <t>Приказ № 98-ахв от 18.11.2021г.</t>
  </si>
  <si>
    <t xml:space="preserve">Приказ №  98-ахв от 18.11.2021г. </t>
  </si>
  <si>
    <t>Общие колиформные   бактерии (мембранный метод)</t>
  </si>
  <si>
    <t>Escherichia coli</t>
  </si>
  <si>
    <t>Общие колиформные  бактерии (мембранный метод)</t>
  </si>
  <si>
    <t>Общие колиформные бактерии (мембранный метод)</t>
  </si>
  <si>
    <t>Приказ № 98 от 18.11.2021г.</t>
  </si>
  <si>
    <t>плесени,дрожжи</t>
  </si>
  <si>
    <t>сульфит</t>
  </si>
  <si>
    <t>Бактериологические исследования на возбудителей 3-4 группы патогенности. Микробиологические (бактериологические) исследования: культуральный метод (отделяемое верхних дыхательных путей, носа, глаз, ушей, женских половых органов, мокрота, желчь, кровь, моча, грудное молоко, испражнения, пунктат костного мозга, биопсийные ткани и др.)Фекалии свинные</t>
  </si>
  <si>
    <t>на возбудитель сальмонеллезов</t>
  </si>
  <si>
    <t>Паразитологические исследования биологического материала для выявления возбудителей болезней, отнесенных к 3-4 группам патогенности,фекалии свиные.</t>
  </si>
  <si>
    <t>Метод толстого мазка под целлофаном по Като и Миура(аскаридоз)</t>
  </si>
  <si>
    <t>Методы седиминтации(формалин-эфирный и уксусно-эфирный метод)(аскаридоз)</t>
  </si>
  <si>
    <t>паразитологические показатели</t>
  </si>
  <si>
    <t>органолептические показатели:</t>
  </si>
  <si>
    <t>БГКП</t>
  </si>
  <si>
    <t>хлориты</t>
  </si>
  <si>
    <t>хлораты</t>
  </si>
  <si>
    <t>перхлораты</t>
  </si>
  <si>
    <t>йод/йодид ион</t>
  </si>
  <si>
    <t>проба на пероксидазу</t>
  </si>
  <si>
    <t>ортофосфаты</t>
  </si>
  <si>
    <t>полифосфаты</t>
  </si>
  <si>
    <t>общий фосфор</t>
  </si>
  <si>
    <t>искусственные подсластители</t>
  </si>
  <si>
    <t>трансизомеры олеиновой кислоты</t>
  </si>
  <si>
    <t>левомицетин</t>
  </si>
  <si>
    <t>афлатоксины B1,B2,G1,G2 совместно</t>
  </si>
  <si>
    <t>бенз[a]пирен</t>
  </si>
  <si>
    <t>ЧАС</t>
  </si>
  <si>
    <t>хлоргексидин биглюконат</t>
  </si>
  <si>
    <t>афлатоксин М1</t>
  </si>
  <si>
    <t>меламин</t>
  </si>
  <si>
    <t>бенз[а]пирен</t>
  </si>
  <si>
    <t>массовая доля аскорбиновой кислоты</t>
  </si>
  <si>
    <t xml:space="preserve">углеводы </t>
  </si>
  <si>
    <t>калорийность</t>
  </si>
  <si>
    <t>Отбор проб</t>
  </si>
  <si>
    <t>состояние жира</t>
  </si>
  <si>
    <t>состояние сухожилий</t>
  </si>
  <si>
    <r>
      <t>Раздел 3. Объекты среды обитания : вода, почва,</t>
    </r>
    <r>
      <rPr>
        <b/>
        <sz val="9"/>
        <color indexed="56"/>
        <rFont val="Times New Roman"/>
        <family val="1"/>
      </rPr>
      <t xml:space="preserve"> </t>
    </r>
    <r>
      <rPr>
        <b/>
        <sz val="9"/>
        <color indexed="21"/>
        <rFont val="Times New Roman"/>
        <family val="1"/>
      </rPr>
      <t>грунт, донные отложения и осадки сточных вод</t>
    </r>
  </si>
  <si>
    <r>
      <t xml:space="preserve">Почва, </t>
    </r>
    <r>
      <rPr>
        <b/>
        <sz val="9"/>
        <color indexed="21"/>
        <rFont val="Times New Roman"/>
        <family val="1"/>
      </rPr>
      <t>грунт, осадки сточных вод</t>
    </r>
  </si>
  <si>
    <t>титруемая кислотность молочной плазмы</t>
  </si>
  <si>
    <t xml:space="preserve">РНК кишечных вирусов:ротавирусы группы А;норовирусы 2 генотипа;астровирусы;энтеровирусы: </t>
  </si>
  <si>
    <t>массовая концентрация диоксида азота</t>
  </si>
  <si>
    <t>массовая концентрация оксида азота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</si>
</sst>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-FC19]d\ mmmm\ yyyy\ &quot;г.&quot;"/>
    <numFmt numFmtId="188" formatCode="#,##0.00_ ;\-#,##0.00\ "/>
    <numFmt numFmtId="189" formatCode="0.000000"/>
    <numFmt numFmtId="190" formatCode="[$€-2]\ ###,000_);[Red]\([$€-2]\ ###,000\)"/>
    <numFmt numFmtId="191" formatCode="#,##0.0"/>
    <numFmt numFmtId="192" formatCode="#,##0.000"/>
    <numFmt numFmtId="193" formatCode="0.0%"/>
  </numFmts>
  <fonts count="88"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 Cyr"/>
      <family val="1"/>
    </font>
    <font>
      <sz val="12"/>
      <name val="Times New Roman Cyr"/>
      <family val="0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name val="Times New Roman Cyr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i/>
      <sz val="10"/>
      <name val="Times New Roman Cyr"/>
      <family val="1"/>
    </font>
    <font>
      <b/>
      <sz val="9"/>
      <color indexed="56"/>
      <name val="Times New Roman"/>
      <family val="1"/>
    </font>
    <font>
      <b/>
      <sz val="9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9"/>
      <color indexed="56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9"/>
      <color indexed="21"/>
      <name val="Arial"/>
      <family val="2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10"/>
      <color indexed="21"/>
      <name val="Arial"/>
      <family val="2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3"/>
      <name val="Times New Roman"/>
      <family val="1"/>
    </font>
    <font>
      <sz val="9"/>
      <color theme="3"/>
      <name val="Arial"/>
      <family val="2"/>
    </font>
    <font>
      <sz val="10"/>
      <color theme="3"/>
      <name val="Times New Roman"/>
      <family val="1"/>
    </font>
    <font>
      <sz val="10"/>
      <color theme="3"/>
      <name val="Arial"/>
      <family val="2"/>
    </font>
    <font>
      <b/>
      <sz val="9"/>
      <color theme="8" tint="-0.4999699890613556"/>
      <name val="Times New Roman"/>
      <family val="1"/>
    </font>
    <font>
      <sz val="9"/>
      <color theme="8" tint="-0.4999699890613556"/>
      <name val="Arial"/>
      <family val="2"/>
    </font>
    <font>
      <sz val="9"/>
      <color theme="8" tint="-0.4999699890613556"/>
      <name val="Times New Roman"/>
      <family val="1"/>
    </font>
    <font>
      <sz val="10"/>
      <color theme="8" tint="-0.4999699890613556"/>
      <name val="Times New Roman"/>
      <family val="1"/>
    </font>
    <font>
      <sz val="10"/>
      <color theme="8" tint="-0.4999699890613556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8" fillId="0" borderId="10" xfId="53" applyNumberFormat="1" applyFont="1" applyBorder="1" applyAlignment="1" applyProtection="1">
      <alignment horizontal="center" vertical="center"/>
      <protection/>
    </xf>
    <xf numFmtId="4" fontId="8" fillId="0" borderId="10" xfId="53" applyNumberFormat="1" applyFont="1" applyBorder="1" applyAlignment="1" applyProtection="1">
      <alignment horizontal="center" vertical="center" wrapText="1"/>
      <protection/>
    </xf>
    <xf numFmtId="4" fontId="8" fillId="0" borderId="10" xfId="53" applyNumberFormat="1" applyFont="1" applyBorder="1" applyAlignment="1" applyProtection="1">
      <alignment horizontal="center" vertical="center"/>
      <protection/>
    </xf>
    <xf numFmtId="49" fontId="8" fillId="0" borderId="10" xfId="53" applyNumberFormat="1" applyFont="1" applyBorder="1" applyAlignment="1" applyProtection="1">
      <alignment horizontal="center" vertical="top"/>
      <protection/>
    </xf>
    <xf numFmtId="49" fontId="8" fillId="0" borderId="10" xfId="53" applyNumberFormat="1" applyFont="1" applyBorder="1" applyAlignment="1" applyProtection="1">
      <alignment horizontal="center" vertical="top" wrapText="1"/>
      <protection/>
    </xf>
    <xf numFmtId="1" fontId="8" fillId="0" borderId="10" xfId="53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8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8" fillId="0" borderId="20" xfId="53" applyNumberFormat="1" applyFont="1" applyBorder="1" applyAlignment="1" applyProtection="1">
      <alignment horizontal="center" vertical="top"/>
      <protection/>
    </xf>
    <xf numFmtId="49" fontId="8" fillId="0" borderId="20" xfId="53" applyNumberFormat="1" applyFont="1" applyBorder="1" applyAlignment="1" applyProtection="1">
      <alignment horizontal="center" vertical="top" wrapText="1"/>
      <protection/>
    </xf>
    <xf numFmtId="1" fontId="8" fillId="0" borderId="20" xfId="53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/>
    </xf>
    <xf numFmtId="0" fontId="5" fillId="0" borderId="21" xfId="0" applyFont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49" fontId="6" fillId="0" borderId="17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6" fillId="0" borderId="17" xfId="0" applyFont="1" applyBorder="1" applyAlignment="1">
      <alignment/>
    </xf>
    <xf numFmtId="0" fontId="12" fillId="0" borderId="24" xfId="0" applyFont="1" applyBorder="1" applyAlignment="1">
      <alignment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1" xfId="0" applyBorder="1" applyAlignment="1">
      <alignment vertical="center" wrapText="1"/>
    </xf>
    <xf numFmtId="49" fontId="8" fillId="0" borderId="0" xfId="53" applyNumberFormat="1" applyFont="1" applyBorder="1" applyAlignment="1" applyProtection="1">
      <alignment horizontal="center" vertical="top"/>
      <protection/>
    </xf>
    <xf numFmtId="49" fontId="8" fillId="0" borderId="0" xfId="53" applyNumberFormat="1" applyFont="1" applyBorder="1" applyAlignment="1" applyProtection="1">
      <alignment horizontal="center" vertical="top" wrapText="1"/>
      <protection/>
    </xf>
    <xf numFmtId="1" fontId="8" fillId="0" borderId="0" xfId="53" applyNumberFormat="1" applyFont="1" applyBorder="1" applyAlignment="1" applyProtection="1">
      <alignment horizontal="center" vertical="top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49" fontId="6" fillId="0" borderId="13" xfId="0" applyNumberFormat="1" applyFont="1" applyBorder="1" applyAlignment="1">
      <alignment horizontal="left" vertical="top" wrapText="1"/>
    </xf>
    <xf numFmtId="0" fontId="12" fillId="0" borderId="21" xfId="0" applyFont="1" applyFill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3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0" fontId="12" fillId="0" borderId="23" xfId="0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12" fillId="0" borderId="21" xfId="0" applyFont="1" applyBorder="1" applyAlignment="1">
      <alignment vertical="top" wrapText="1"/>
    </xf>
    <xf numFmtId="49" fontId="15" fillId="0" borderId="0" xfId="53" applyNumberFormat="1" applyFont="1" applyBorder="1" applyAlignment="1" applyProtection="1">
      <alignment horizontal="center" vertical="top" wrapText="1"/>
      <protection/>
    </xf>
    <xf numFmtId="0" fontId="12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22" xfId="0" applyFont="1" applyBorder="1" applyAlignment="1">
      <alignment wrapText="1"/>
    </xf>
    <xf numFmtId="49" fontId="16" fillId="0" borderId="10" xfId="53" applyNumberFormat="1" applyFont="1" applyBorder="1" applyAlignment="1" applyProtection="1">
      <alignment horizontal="center" vertical="center"/>
      <protection/>
    </xf>
    <xf numFmtId="49" fontId="16" fillId="0" borderId="10" xfId="53" applyNumberFormat="1" applyFont="1" applyBorder="1" applyAlignment="1" applyProtection="1">
      <alignment horizontal="center" vertical="center" wrapText="1"/>
      <protection/>
    </xf>
    <xf numFmtId="4" fontId="16" fillId="0" borderId="10" xfId="53" applyNumberFormat="1" applyFont="1" applyBorder="1" applyAlignment="1" applyProtection="1">
      <alignment horizontal="center" vertical="center" wrapText="1"/>
      <protection/>
    </xf>
    <xf numFmtId="4" fontId="16" fillId="0" borderId="10" xfId="53" applyNumberFormat="1" applyFont="1" applyBorder="1" applyAlignment="1" applyProtection="1">
      <alignment horizontal="center" vertical="center"/>
      <protection/>
    </xf>
    <xf numFmtId="49" fontId="16" fillId="0" borderId="10" xfId="53" applyNumberFormat="1" applyFont="1" applyBorder="1" applyAlignment="1" applyProtection="1">
      <alignment horizontal="center" vertical="top"/>
      <protection/>
    </xf>
    <xf numFmtId="49" fontId="16" fillId="0" borderId="10" xfId="53" applyNumberFormat="1" applyFont="1" applyBorder="1" applyAlignment="1" applyProtection="1">
      <alignment horizontal="center" vertical="top" wrapText="1"/>
      <protection/>
    </xf>
    <xf numFmtId="1" fontId="16" fillId="0" borderId="10" xfId="53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0" fillId="0" borderId="16" xfId="0" applyBorder="1" applyAlignment="1">
      <alignment/>
    </xf>
    <xf numFmtId="0" fontId="12" fillId="0" borderId="34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/>
      <protection/>
    </xf>
    <xf numFmtId="49" fontId="8" fillId="0" borderId="20" xfId="53" applyNumberFormat="1" applyFont="1" applyFill="1" applyBorder="1" applyAlignment="1" applyProtection="1">
      <alignment horizontal="center" vertical="top" wrapText="1"/>
      <protection/>
    </xf>
    <xf numFmtId="2" fontId="0" fillId="0" borderId="29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5" fillId="0" borderId="41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2" fillId="33" borderId="19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left" wrapText="1"/>
    </xf>
    <xf numFmtId="0" fontId="2" fillId="33" borderId="19" xfId="0" applyFont="1" applyFill="1" applyBorder="1" applyAlignment="1">
      <alignment wrapText="1"/>
    </xf>
    <xf numFmtId="0" fontId="2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wrapText="1"/>
    </xf>
    <xf numFmtId="0" fontId="2" fillId="33" borderId="42" xfId="0" applyFont="1" applyFill="1" applyBorder="1" applyAlignment="1">
      <alignment wrapText="1"/>
    </xf>
    <xf numFmtId="49" fontId="6" fillId="33" borderId="17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6" fillId="33" borderId="25" xfId="0" applyFont="1" applyFill="1" applyBorder="1" applyAlignment="1">
      <alignment/>
    </xf>
    <xf numFmtId="49" fontId="2" fillId="33" borderId="19" xfId="0" applyNumberFormat="1" applyFont="1" applyFill="1" applyBorder="1" applyAlignment="1">
      <alignment vertical="top" wrapText="1"/>
    </xf>
    <xf numFmtId="49" fontId="6" fillId="33" borderId="25" xfId="0" applyNumberFormat="1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wrapText="1"/>
    </xf>
    <xf numFmtId="0" fontId="2" fillId="33" borderId="43" xfId="0" applyFont="1" applyFill="1" applyBorder="1" applyAlignment="1">
      <alignment wrapText="1"/>
    </xf>
    <xf numFmtId="0" fontId="2" fillId="33" borderId="44" xfId="0" applyFont="1" applyFill="1" applyBorder="1" applyAlignment="1">
      <alignment wrapText="1"/>
    </xf>
    <xf numFmtId="0" fontId="6" fillId="33" borderId="44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" fillId="33" borderId="45" xfId="0" applyFont="1" applyFill="1" applyBorder="1" applyAlignment="1">
      <alignment wrapText="1"/>
    </xf>
    <xf numFmtId="0" fontId="2" fillId="33" borderId="4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vertical="top" wrapText="1"/>
    </xf>
    <xf numFmtId="0" fontId="2" fillId="33" borderId="46" xfId="0" applyFont="1" applyFill="1" applyBorder="1" applyAlignment="1">
      <alignment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top" wrapText="1"/>
    </xf>
    <xf numFmtId="0" fontId="6" fillId="33" borderId="19" xfId="0" applyFont="1" applyFill="1" applyBorder="1" applyAlignment="1">
      <alignment/>
    </xf>
    <xf numFmtId="0" fontId="2" fillId="33" borderId="43" xfId="0" applyFont="1" applyFill="1" applyBorder="1" applyAlignment="1">
      <alignment vertical="top" wrapText="1"/>
    </xf>
    <xf numFmtId="0" fontId="6" fillId="33" borderId="43" xfId="0" applyFont="1" applyFill="1" applyBorder="1" applyAlignment="1">
      <alignment vertical="top" wrapText="1"/>
    </xf>
    <xf numFmtId="49" fontId="6" fillId="33" borderId="31" xfId="0" applyNumberFormat="1" applyFont="1" applyFill="1" applyBorder="1" applyAlignment="1">
      <alignment horizontal="left" vertical="top" wrapText="1"/>
    </xf>
    <xf numFmtId="49" fontId="6" fillId="33" borderId="42" xfId="0" applyNumberFormat="1" applyFont="1" applyFill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left" vertical="top" wrapText="1"/>
    </xf>
    <xf numFmtId="0" fontId="6" fillId="33" borderId="44" xfId="0" applyFont="1" applyFill="1" applyBorder="1" applyAlignment="1">
      <alignment wrapText="1"/>
    </xf>
    <xf numFmtId="0" fontId="12" fillId="33" borderId="31" xfId="0" applyFont="1" applyFill="1" applyBorder="1" applyAlignment="1">
      <alignment vertical="top" wrapText="1"/>
    </xf>
    <xf numFmtId="0" fontId="12" fillId="33" borderId="19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vertical="top" wrapText="1"/>
    </xf>
    <xf numFmtId="0" fontId="2" fillId="33" borderId="43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2" xfId="0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wrapText="1"/>
    </xf>
    <xf numFmtId="0" fontId="6" fillId="33" borderId="47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0" fillId="33" borderId="0" xfId="0" applyFill="1" applyAlignment="1">
      <alignment/>
    </xf>
    <xf numFmtId="0" fontId="6" fillId="33" borderId="43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/>
    </xf>
    <xf numFmtId="0" fontId="6" fillId="33" borderId="47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49" xfId="0" applyFont="1" applyFill="1" applyBorder="1" applyAlignment="1">
      <alignment wrapText="1"/>
    </xf>
    <xf numFmtId="0" fontId="6" fillId="33" borderId="49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left" vertical="top"/>
    </xf>
    <xf numFmtId="0" fontId="2" fillId="33" borderId="25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wrapText="1"/>
    </xf>
    <xf numFmtId="0" fontId="6" fillId="33" borderId="43" xfId="0" applyFont="1" applyFill="1" applyBorder="1" applyAlignment="1">
      <alignment wrapText="1"/>
    </xf>
    <xf numFmtId="0" fontId="2" fillId="33" borderId="47" xfId="0" applyFont="1" applyFill="1" applyBorder="1" applyAlignment="1">
      <alignment horizontal="left" wrapText="1"/>
    </xf>
    <xf numFmtId="49" fontId="6" fillId="33" borderId="47" xfId="0" applyNumberFormat="1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left" vertical="top" wrapText="1"/>
    </xf>
    <xf numFmtId="49" fontId="2" fillId="33" borderId="47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6" fillId="33" borderId="47" xfId="0" applyNumberFormat="1" applyFont="1" applyFill="1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4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45" xfId="0" applyFont="1" applyFill="1" applyBorder="1" applyAlignment="1">
      <alignment vertical="top" wrapText="1"/>
    </xf>
    <xf numFmtId="49" fontId="6" fillId="33" borderId="50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2" fillId="33" borderId="51" xfId="0" applyFont="1" applyFill="1" applyBorder="1" applyAlignment="1">
      <alignment wrapText="1"/>
    </xf>
    <xf numFmtId="49" fontId="6" fillId="33" borderId="25" xfId="0" applyNumberFormat="1" applyFont="1" applyFill="1" applyBorder="1" applyAlignment="1">
      <alignment horizontal="left" wrapText="1"/>
    </xf>
    <xf numFmtId="49" fontId="6" fillId="33" borderId="40" xfId="0" applyNumberFormat="1" applyFont="1" applyFill="1" applyBorder="1" applyAlignment="1">
      <alignment horizontal="left" wrapText="1"/>
    </xf>
    <xf numFmtId="0" fontId="2" fillId="33" borderId="38" xfId="0" applyFont="1" applyFill="1" applyBorder="1" applyAlignment="1">
      <alignment wrapText="1"/>
    </xf>
    <xf numFmtId="49" fontId="6" fillId="33" borderId="52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0" fontId="12" fillId="33" borderId="21" xfId="0" applyFont="1" applyFill="1" applyBorder="1" applyAlignment="1">
      <alignment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0" fontId="5" fillId="33" borderId="3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top" wrapText="1"/>
    </xf>
    <xf numFmtId="0" fontId="0" fillId="0" borderId="58" xfId="0" applyBorder="1" applyAlignment="1">
      <alignment/>
    </xf>
    <xf numFmtId="0" fontId="0" fillId="0" borderId="5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2" fontId="0" fillId="0" borderId="3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2" fontId="0" fillId="0" borderId="5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2" fontId="0" fillId="0" borderId="6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center" vertical="center"/>
    </xf>
    <xf numFmtId="2" fontId="0" fillId="0" borderId="63" xfId="0" applyNumberFormat="1" applyFont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33" borderId="2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59" xfId="0" applyFont="1" applyBorder="1" applyAlignment="1">
      <alignment/>
    </xf>
    <xf numFmtId="2" fontId="0" fillId="0" borderId="33" xfId="0" applyNumberFormat="1" applyFont="1" applyFill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66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2" fontId="0" fillId="0" borderId="16" xfId="0" applyNumberFormat="1" applyFont="1" applyBorder="1" applyAlignment="1">
      <alignment horizontal="center" vertical="center"/>
    </xf>
    <xf numFmtId="0" fontId="0" fillId="33" borderId="26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/>
    </xf>
    <xf numFmtId="0" fontId="12" fillId="0" borderId="11" xfId="0" applyFont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0" fillId="33" borderId="16" xfId="0" applyFont="1" applyFill="1" applyBorder="1" applyAlignment="1">
      <alignment/>
    </xf>
    <xf numFmtId="0" fontId="12" fillId="0" borderId="2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2" fillId="34" borderId="0" xfId="0" applyFont="1" applyFill="1" applyAlignment="1">
      <alignment/>
    </xf>
    <xf numFmtId="0" fontId="0" fillId="34" borderId="0" xfId="0" applyFill="1" applyBorder="1" applyAlignment="1">
      <alignment vertical="center" wrapText="1"/>
    </xf>
    <xf numFmtId="0" fontId="6" fillId="0" borderId="70" xfId="0" applyFont="1" applyBorder="1" applyAlignment="1">
      <alignment wrapText="1"/>
    </xf>
    <xf numFmtId="49" fontId="2" fillId="33" borderId="19" xfId="0" applyNumberFormat="1" applyFont="1" applyFill="1" applyBorder="1" applyAlignment="1">
      <alignment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2" fontId="0" fillId="34" borderId="69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2" fontId="0" fillId="0" borderId="48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" fontId="0" fillId="34" borderId="29" xfId="0" applyNumberFormat="1" applyFont="1" applyFill="1" applyBorder="1" applyAlignment="1">
      <alignment horizontal="center" vertical="center"/>
    </xf>
    <xf numFmtId="4" fontId="16" fillId="0" borderId="0" xfId="53" applyNumberFormat="1" applyFont="1" applyBorder="1" applyAlignment="1" applyProtection="1">
      <alignment horizontal="center" vertical="center" wrapText="1"/>
      <protection/>
    </xf>
    <xf numFmtId="4" fontId="16" fillId="0" borderId="0" xfId="53" applyNumberFormat="1" applyFont="1" applyBorder="1" applyAlignment="1" applyProtection="1">
      <alignment horizontal="center" vertical="center"/>
      <protection/>
    </xf>
    <xf numFmtId="1" fontId="16" fillId="0" borderId="0" xfId="53" applyNumberFormat="1" applyFont="1" applyBorder="1" applyAlignment="1" applyProtection="1">
      <alignment horizontal="center" vertical="top"/>
      <protection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8" fillId="0" borderId="0" xfId="53" applyNumberFormat="1" applyFont="1" applyBorder="1" applyAlignment="1" applyProtection="1">
      <alignment horizontal="center" vertical="center" wrapText="1"/>
      <protection/>
    </xf>
    <xf numFmtId="4" fontId="8" fillId="0" borderId="0" xfId="53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5" fillId="35" borderId="37" xfId="0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 vertical="center"/>
    </xf>
    <xf numFmtId="2" fontId="72" fillId="0" borderId="11" xfId="0" applyNumberFormat="1" applyFont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2" fontId="72" fillId="0" borderId="11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10" fontId="0" fillId="0" borderId="0" xfId="0" applyNumberFormat="1" applyAlignment="1">
      <alignment horizontal="right"/>
    </xf>
    <xf numFmtId="191" fontId="0" fillId="0" borderId="53" xfId="0" applyNumberFormat="1" applyFont="1" applyBorder="1" applyAlignment="1">
      <alignment/>
    </xf>
    <xf numFmtId="191" fontId="0" fillId="0" borderId="54" xfId="0" applyNumberFormat="1" applyFont="1" applyBorder="1" applyAlignment="1">
      <alignment/>
    </xf>
    <xf numFmtId="0" fontId="2" fillId="33" borderId="40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2" fontId="72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center" vertical="center" wrapText="1"/>
    </xf>
    <xf numFmtId="191" fontId="0" fillId="0" borderId="53" xfId="0" applyNumberFormat="1" applyFont="1" applyBorder="1" applyAlignment="1">
      <alignment horizontal="center" vertical="center"/>
    </xf>
    <xf numFmtId="191" fontId="0" fillId="0" borderId="54" xfId="0" applyNumberFormat="1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right" vertical="center"/>
    </xf>
    <xf numFmtId="180" fontId="0" fillId="0" borderId="53" xfId="0" applyNumberFormat="1" applyFont="1" applyBorder="1" applyAlignment="1">
      <alignment horizontal="right" vertical="center" wrapText="1"/>
    </xf>
    <xf numFmtId="180" fontId="0" fillId="0" borderId="54" xfId="0" applyNumberFormat="1" applyFont="1" applyBorder="1" applyAlignment="1">
      <alignment horizontal="right" vertical="center"/>
    </xf>
    <xf numFmtId="4" fontId="8" fillId="36" borderId="10" xfId="53" applyNumberFormat="1" applyFont="1" applyFill="1" applyBorder="1" applyAlignment="1" applyProtection="1">
      <alignment horizontal="center" vertical="center" wrapText="1"/>
      <protection/>
    </xf>
    <xf numFmtId="4" fontId="8" fillId="36" borderId="10" xfId="53" applyNumberFormat="1" applyFont="1" applyFill="1" applyBorder="1" applyAlignment="1" applyProtection="1">
      <alignment horizontal="center" vertical="center"/>
      <protection/>
    </xf>
    <xf numFmtId="1" fontId="8" fillId="36" borderId="10" xfId="53" applyNumberFormat="1" applyFont="1" applyFill="1" applyBorder="1" applyAlignment="1" applyProtection="1">
      <alignment horizontal="center" vertical="top"/>
      <protection/>
    </xf>
    <xf numFmtId="0" fontId="12" fillId="36" borderId="0" xfId="0" applyFont="1" applyFill="1" applyAlignment="1">
      <alignment/>
    </xf>
    <xf numFmtId="0" fontId="0" fillId="36" borderId="0" xfId="0" applyFill="1" applyBorder="1" applyAlignment="1">
      <alignment vertical="center" wrapText="1"/>
    </xf>
    <xf numFmtId="2" fontId="0" fillId="36" borderId="29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8" fillId="36" borderId="10" xfId="53" applyNumberFormat="1" applyFont="1" applyFill="1" applyBorder="1" applyAlignment="1" applyProtection="1">
      <alignment horizontal="center" vertical="center" wrapText="1"/>
      <protection/>
    </xf>
    <xf numFmtId="49" fontId="8" fillId="36" borderId="10" xfId="53" applyNumberFormat="1" applyFont="1" applyFill="1" applyBorder="1" applyAlignment="1" applyProtection="1">
      <alignment horizontal="center" vertical="center"/>
      <protection/>
    </xf>
    <xf numFmtId="49" fontId="8" fillId="36" borderId="10" xfId="53" applyNumberFormat="1" applyFont="1" applyFill="1" applyBorder="1" applyAlignment="1" applyProtection="1">
      <alignment horizontal="center" vertical="top" wrapText="1"/>
      <protection/>
    </xf>
    <xf numFmtId="0" fontId="7" fillId="36" borderId="0" xfId="0" applyFont="1" applyFill="1" applyAlignment="1">
      <alignment horizontal="left" vertical="center"/>
    </xf>
    <xf numFmtId="0" fontId="0" fillId="36" borderId="72" xfId="0" applyFont="1" applyFill="1" applyBorder="1" applyAlignment="1">
      <alignment horizontal="center" vertical="center" wrapText="1"/>
    </xf>
    <xf numFmtId="0" fontId="0" fillId="36" borderId="73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4" fontId="8" fillId="34" borderId="0" xfId="53" applyNumberFormat="1" applyFont="1" applyFill="1" applyBorder="1" applyAlignment="1" applyProtection="1">
      <alignment horizontal="center" vertical="center" wrapText="1"/>
      <protection/>
    </xf>
    <xf numFmtId="4" fontId="8" fillId="34" borderId="0" xfId="53" applyNumberFormat="1" applyFont="1" applyFill="1" applyBorder="1" applyAlignment="1" applyProtection="1">
      <alignment horizontal="center" vertical="center"/>
      <protection/>
    </xf>
    <xf numFmtId="1" fontId="8" fillId="34" borderId="0" xfId="53" applyNumberFormat="1" applyFont="1" applyFill="1" applyBorder="1" applyAlignment="1" applyProtection="1">
      <alignment horizontal="center" vertical="top"/>
      <protection/>
    </xf>
    <xf numFmtId="2" fontId="0" fillId="34" borderId="0" xfId="0" applyNumberFormat="1" applyFill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91" fontId="0" fillId="0" borderId="19" xfId="0" applyNumberFormat="1" applyBorder="1" applyAlignment="1">
      <alignment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91" fontId="0" fillId="0" borderId="53" xfId="0" applyNumberFormat="1" applyFont="1" applyBorder="1" applyAlignment="1">
      <alignment horizontal="center"/>
    </xf>
    <xf numFmtId="191" fontId="0" fillId="0" borderId="54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 vertical="center"/>
    </xf>
    <xf numFmtId="2" fontId="0" fillId="34" borderId="33" xfId="0" applyNumberFormat="1" applyFont="1" applyFill="1" applyBorder="1" applyAlignment="1">
      <alignment horizontal="center" vertical="center"/>
    </xf>
    <xf numFmtId="2" fontId="0" fillId="34" borderId="59" xfId="0" applyNumberFormat="1" applyFont="1" applyFill="1" applyBorder="1" applyAlignment="1">
      <alignment horizontal="center" vertical="center"/>
    </xf>
    <xf numFmtId="49" fontId="5" fillId="35" borderId="37" xfId="0" applyNumberFormat="1" applyFont="1" applyFill="1" applyBorder="1" applyAlignment="1">
      <alignment horizontal="center" vertical="center"/>
    </xf>
    <xf numFmtId="191" fontId="0" fillId="0" borderId="53" xfId="0" applyNumberFormat="1" applyFont="1" applyBorder="1" applyAlignment="1">
      <alignment horizontal="right"/>
    </xf>
    <xf numFmtId="191" fontId="0" fillId="0" borderId="5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35" borderId="37" xfId="0" applyFont="1" applyFill="1" applyBorder="1" applyAlignment="1">
      <alignment horizontal="center" vertical="center"/>
    </xf>
    <xf numFmtId="191" fontId="0" fillId="0" borderId="53" xfId="0" applyNumberFormat="1" applyFont="1" applyBorder="1" applyAlignment="1">
      <alignment wrapText="1"/>
    </xf>
    <xf numFmtId="191" fontId="0" fillId="0" borderId="53" xfId="0" applyNumberFormat="1" applyFont="1" applyBorder="1" applyAlignment="1">
      <alignment/>
    </xf>
    <xf numFmtId="191" fontId="0" fillId="0" borderId="54" xfId="0" applyNumberFormat="1" applyFont="1" applyBorder="1" applyAlignment="1">
      <alignment/>
    </xf>
    <xf numFmtId="0" fontId="12" fillId="35" borderId="37" xfId="0" applyFont="1" applyFill="1" applyBorder="1" applyAlignment="1">
      <alignment horizontal="center" vertical="center" wrapText="1"/>
    </xf>
    <xf numFmtId="191" fontId="0" fillId="0" borderId="53" xfId="0" applyNumberFormat="1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9" fontId="5" fillId="35" borderId="37" xfId="0" applyNumberFormat="1" applyFont="1" applyFill="1" applyBorder="1" applyAlignment="1">
      <alignment horizontal="center"/>
    </xf>
    <xf numFmtId="49" fontId="12" fillId="35" borderId="37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vertical="top"/>
    </xf>
    <xf numFmtId="0" fontId="6" fillId="0" borderId="17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/>
    </xf>
    <xf numFmtId="180" fontId="0" fillId="0" borderId="63" xfId="0" applyNumberFormat="1" applyFont="1" applyBorder="1" applyAlignment="1">
      <alignment/>
    </xf>
    <xf numFmtId="180" fontId="0" fillId="0" borderId="64" xfId="0" applyNumberFormat="1" applyFont="1" applyBorder="1" applyAlignment="1">
      <alignment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left" vertical="top" wrapText="1"/>
    </xf>
    <xf numFmtId="0" fontId="74" fillId="0" borderId="0" xfId="0" applyFont="1" applyAlignment="1">
      <alignment horizontal="center" wrapText="1"/>
    </xf>
    <xf numFmtId="0" fontId="72" fillId="0" borderId="11" xfId="0" applyFont="1" applyBorder="1" applyAlignment="1">
      <alignment horizontal="center"/>
    </xf>
    <xf numFmtId="2" fontId="72" fillId="0" borderId="16" xfId="0" applyNumberFormat="1" applyFont="1" applyBorder="1" applyAlignment="1">
      <alignment/>
    </xf>
    <xf numFmtId="2" fontId="72" fillId="0" borderId="11" xfId="0" applyNumberFormat="1" applyFont="1" applyBorder="1" applyAlignment="1">
      <alignment/>
    </xf>
    <xf numFmtId="2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0" borderId="11" xfId="0" applyFont="1" applyBorder="1" applyAlignment="1">
      <alignment/>
    </xf>
    <xf numFmtId="0" fontId="72" fillId="34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80" fontId="0" fillId="0" borderId="53" xfId="0" applyNumberFormat="1" applyFont="1" applyBorder="1" applyAlignment="1">
      <alignment/>
    </xf>
    <xf numFmtId="180" fontId="0" fillId="0" borderId="54" xfId="0" applyNumberFormat="1" applyFont="1" applyBorder="1" applyAlignment="1">
      <alignment/>
    </xf>
    <xf numFmtId="180" fontId="0" fillId="0" borderId="74" xfId="0" applyNumberFormat="1" applyFont="1" applyBorder="1" applyAlignment="1">
      <alignment/>
    </xf>
    <xf numFmtId="180" fontId="0" fillId="0" borderId="63" xfId="0" applyNumberFormat="1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180" fontId="0" fillId="0" borderId="37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left" wrapText="1"/>
    </xf>
    <xf numFmtId="4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wrapText="1"/>
    </xf>
    <xf numFmtId="0" fontId="12" fillId="34" borderId="19" xfId="0" applyFont="1" applyFill="1" applyBorder="1" applyAlignment="1">
      <alignment horizontal="left" wrapText="1"/>
    </xf>
    <xf numFmtId="1" fontId="5" fillId="34" borderId="0" xfId="53" applyNumberFormat="1" applyFont="1" applyFill="1" applyBorder="1" applyAlignment="1" applyProtection="1">
      <alignment horizontal="center" vertical="top"/>
      <protection/>
    </xf>
    <xf numFmtId="180" fontId="0" fillId="0" borderId="74" xfId="0" applyNumberFormat="1" applyFont="1" applyBorder="1" applyAlignment="1">
      <alignment horizontal="right" vertical="center"/>
    </xf>
    <xf numFmtId="1" fontId="5" fillId="35" borderId="21" xfId="53" applyNumberFormat="1" applyFont="1" applyFill="1" applyBorder="1" applyAlignment="1" applyProtection="1">
      <alignment horizontal="center" vertical="top"/>
      <protection/>
    </xf>
    <xf numFmtId="0" fontId="12" fillId="34" borderId="11" xfId="0" applyFont="1" applyFill="1" applyBorder="1" applyAlignment="1">
      <alignment wrapText="1"/>
    </xf>
    <xf numFmtId="0" fontId="12" fillId="34" borderId="17" xfId="0" applyFont="1" applyFill="1" applyBorder="1" applyAlignment="1">
      <alignment wrapText="1"/>
    </xf>
    <xf numFmtId="0" fontId="5" fillId="0" borderId="75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76" xfId="0" applyFont="1" applyBorder="1" applyAlignment="1">
      <alignment horizontal="left" vertical="top"/>
    </xf>
    <xf numFmtId="0" fontId="0" fillId="0" borderId="23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top" wrapText="1"/>
    </xf>
    <xf numFmtId="0" fontId="0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wrapText="1"/>
    </xf>
    <xf numFmtId="2" fontId="0" fillId="0" borderId="60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2" fontId="0" fillId="0" borderId="13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vertical="top"/>
    </xf>
    <xf numFmtId="49" fontId="5" fillId="34" borderId="34" xfId="0" applyNumberFormat="1" applyFont="1" applyFill="1" applyBorder="1" applyAlignment="1">
      <alignment vertical="top"/>
    </xf>
    <xf numFmtId="0" fontId="12" fillId="34" borderId="34" xfId="0" applyFont="1" applyFill="1" applyBorder="1" applyAlignment="1">
      <alignment wrapText="1"/>
    </xf>
    <xf numFmtId="0" fontId="2" fillId="34" borderId="77" xfId="0" applyFont="1" applyFill="1" applyBorder="1" applyAlignment="1">
      <alignment wrapText="1"/>
    </xf>
    <xf numFmtId="0" fontId="0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2" fillId="0" borderId="57" xfId="0" applyFont="1" applyBorder="1" applyAlignment="1">
      <alignment wrapText="1"/>
    </xf>
    <xf numFmtId="49" fontId="2" fillId="33" borderId="76" xfId="0" applyNumberFormat="1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vertical="center"/>
    </xf>
    <xf numFmtId="2" fontId="0" fillId="0" borderId="61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2" fontId="0" fillId="0" borderId="78" xfId="0" applyNumberFormat="1" applyFont="1" applyFill="1" applyBorder="1" applyAlignment="1">
      <alignment horizontal="center" vertical="center"/>
    </xf>
    <xf numFmtId="2" fontId="0" fillId="0" borderId="79" xfId="0" applyNumberFormat="1" applyFont="1" applyFill="1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68" xfId="0" applyFont="1" applyBorder="1" applyAlignment="1">
      <alignment/>
    </xf>
    <xf numFmtId="0" fontId="6" fillId="33" borderId="6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0" fillId="0" borderId="40" xfId="0" applyFont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0" fontId="12" fillId="0" borderId="68" xfId="0" applyFont="1" applyBorder="1" applyAlignment="1">
      <alignment wrapText="1"/>
    </xf>
    <xf numFmtId="49" fontId="6" fillId="33" borderId="25" xfId="0" applyNumberFormat="1" applyFont="1" applyFill="1" applyBorder="1" applyAlignment="1">
      <alignment vertical="top" wrapText="1"/>
    </xf>
    <xf numFmtId="0" fontId="12" fillId="0" borderId="34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/>
    </xf>
    <xf numFmtId="49" fontId="2" fillId="33" borderId="42" xfId="0" applyNumberFormat="1" applyFont="1" applyFill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4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2" fontId="0" fillId="0" borderId="66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36" xfId="0" applyFont="1" applyFill="1" applyBorder="1" applyAlignment="1">
      <alignment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9" fontId="0" fillId="0" borderId="0" xfId="0" applyNumberFormat="1" applyAlignment="1">
      <alignment/>
    </xf>
    <xf numFmtId="0" fontId="1" fillId="34" borderId="0" xfId="0" applyFont="1" applyFill="1" applyAlignment="1">
      <alignment/>
    </xf>
    <xf numFmtId="4" fontId="0" fillId="36" borderId="59" xfId="0" applyNumberFormat="1" applyFill="1" applyBorder="1" applyAlignment="1">
      <alignment horizontal="center" vertical="center"/>
    </xf>
    <xf numFmtId="4" fontId="0" fillId="36" borderId="63" xfId="0" applyNumberFormat="1" applyFill="1" applyBorder="1" applyAlignment="1">
      <alignment horizontal="center" vertical="center"/>
    </xf>
    <xf numFmtId="4" fontId="0" fillId="36" borderId="64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2" fontId="0" fillId="34" borderId="16" xfId="0" applyNumberFormat="1" applyFont="1" applyFill="1" applyBorder="1" applyAlignment="1">
      <alignment horizontal="center" vertical="center"/>
    </xf>
    <xf numFmtId="2" fontId="0" fillId="34" borderId="69" xfId="0" applyNumberFormat="1" applyFont="1" applyFill="1" applyBorder="1" applyAlignment="1">
      <alignment horizontal="center" vertical="center"/>
    </xf>
    <xf numFmtId="10" fontId="0" fillId="34" borderId="0" xfId="0" applyNumberFormat="1" applyFill="1" applyAlignment="1">
      <alignment horizontal="right"/>
    </xf>
    <xf numFmtId="2" fontId="0" fillId="34" borderId="26" xfId="0" applyNumberFormat="1" applyFont="1" applyFill="1" applyBorder="1" applyAlignment="1">
      <alignment horizontal="center" vertical="center"/>
    </xf>
    <xf numFmtId="4" fontId="0" fillId="34" borderId="2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21" xfId="0" applyFont="1" applyBorder="1" applyAlignment="1">
      <alignment vertical="center" wrapText="1"/>
    </xf>
    <xf numFmtId="2" fontId="0" fillId="0" borderId="74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71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" fontId="0" fillId="0" borderId="53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5" fillId="0" borderId="56" xfId="0" applyFont="1" applyBorder="1" applyAlignment="1">
      <alignment vertical="top"/>
    </xf>
    <xf numFmtId="0" fontId="5" fillId="0" borderId="75" xfId="0" applyFont="1" applyBorder="1" applyAlignment="1">
      <alignment vertical="top"/>
    </xf>
    <xf numFmtId="2" fontId="0" fillId="0" borderId="37" xfId="0" applyNumberFormat="1" applyBorder="1" applyAlignment="1">
      <alignment horizontal="center" vertical="center"/>
    </xf>
    <xf numFmtId="1" fontId="5" fillId="0" borderId="56" xfId="0" applyNumberFormat="1" applyFont="1" applyBorder="1" applyAlignment="1">
      <alignment vertical="top"/>
    </xf>
    <xf numFmtId="0" fontId="12" fillId="0" borderId="75" xfId="0" applyFont="1" applyBorder="1" applyAlignment="1">
      <alignment horizontal="left" vertical="top" wrapText="1"/>
    </xf>
    <xf numFmtId="0" fontId="12" fillId="0" borderId="76" xfId="0" applyFont="1" applyBorder="1" applyAlignment="1">
      <alignment horizontal="left" vertical="top" wrapText="1"/>
    </xf>
    <xf numFmtId="4" fontId="0" fillId="36" borderId="60" xfId="0" applyNumberFormat="1" applyFill="1" applyBorder="1" applyAlignment="1">
      <alignment horizontal="center" vertical="center"/>
    </xf>
    <xf numFmtId="0" fontId="2" fillId="33" borderId="40" xfId="0" applyFont="1" applyFill="1" applyBorder="1" applyAlignment="1">
      <alignment wrapText="1"/>
    </xf>
    <xf numFmtId="0" fontId="2" fillId="33" borderId="39" xfId="0" applyFont="1" applyFill="1" applyBorder="1" applyAlignment="1">
      <alignment wrapText="1"/>
    </xf>
    <xf numFmtId="2" fontId="72" fillId="0" borderId="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top"/>
    </xf>
    <xf numFmtId="0" fontId="0" fillId="33" borderId="17" xfId="0" applyFont="1" applyFill="1" applyBorder="1" applyAlignment="1">
      <alignment horizontal="left"/>
    </xf>
    <xf numFmtId="2" fontId="0" fillId="34" borderId="33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5" fillId="35" borderId="80" xfId="0" applyFont="1" applyFill="1" applyBorder="1" applyAlignment="1">
      <alignment/>
    </xf>
    <xf numFmtId="191" fontId="0" fillId="0" borderId="63" xfId="0" applyNumberFormat="1" applyFont="1" applyBorder="1" applyAlignment="1">
      <alignment/>
    </xf>
    <xf numFmtId="191" fontId="0" fillId="0" borderId="64" xfId="0" applyNumberFormat="1" applyFont="1" applyBorder="1" applyAlignment="1">
      <alignment/>
    </xf>
    <xf numFmtId="0" fontId="12" fillId="0" borderId="5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" fillId="33" borderId="38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vertical="top" wrapText="1"/>
    </xf>
    <xf numFmtId="49" fontId="2" fillId="33" borderId="38" xfId="0" applyNumberFormat="1" applyFont="1" applyFill="1" applyBorder="1" applyAlignment="1">
      <alignment wrapText="1"/>
    </xf>
    <xf numFmtId="0" fontId="2" fillId="33" borderId="77" xfId="0" applyFont="1" applyFill="1" applyBorder="1" applyAlignment="1">
      <alignment vertical="top" wrapText="1"/>
    </xf>
    <xf numFmtId="0" fontId="2" fillId="33" borderId="77" xfId="0" applyFont="1" applyFill="1" applyBorder="1" applyAlignment="1">
      <alignment horizontal="left" vertical="top" wrapText="1"/>
    </xf>
    <xf numFmtId="0" fontId="0" fillId="36" borderId="81" xfId="0" applyFont="1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4" fontId="0" fillId="36" borderId="43" xfId="0" applyNumberFormat="1" applyFill="1" applyBorder="1" applyAlignment="1">
      <alignment horizontal="center" vertical="center"/>
    </xf>
    <xf numFmtId="0" fontId="12" fillId="0" borderId="77" xfId="0" applyFont="1" applyBorder="1" applyAlignment="1">
      <alignment vertical="top" wrapText="1"/>
    </xf>
    <xf numFmtId="0" fontId="12" fillId="0" borderId="5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0" fillId="36" borderId="82" xfId="0" applyFill="1" applyBorder="1" applyAlignment="1">
      <alignment/>
    </xf>
    <xf numFmtId="4" fontId="0" fillId="36" borderId="47" xfId="0" applyNumberFormat="1" applyFont="1" applyFill="1" applyBorder="1" applyAlignment="1">
      <alignment horizontal="center" vertical="center" wrapText="1"/>
    </xf>
    <xf numFmtId="4" fontId="0" fillId="36" borderId="8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2" fontId="0" fillId="0" borderId="53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4" fontId="0" fillId="36" borderId="49" xfId="0" applyNumberFormat="1" applyFont="1" applyFill="1" applyBorder="1" applyAlignment="1">
      <alignment horizontal="center" vertical="center" wrapText="1"/>
    </xf>
    <xf numFmtId="2" fontId="0" fillId="0" borderId="84" xfId="0" applyNumberFormat="1" applyFill="1" applyBorder="1" applyAlignment="1">
      <alignment horizontal="center" vertical="center"/>
    </xf>
    <xf numFmtId="0" fontId="2" fillId="33" borderId="34" xfId="0" applyFont="1" applyFill="1" applyBorder="1" applyAlignment="1">
      <alignment wrapText="1"/>
    </xf>
    <xf numFmtId="0" fontId="0" fillId="0" borderId="31" xfId="0" applyBorder="1" applyAlignment="1">
      <alignment horizontal="center" vertical="center"/>
    </xf>
    <xf numFmtId="2" fontId="0" fillId="0" borderId="60" xfId="0" applyNumberFormat="1" applyFill="1" applyBorder="1" applyAlignment="1">
      <alignment horizontal="center" vertical="center"/>
    </xf>
    <xf numFmtId="0" fontId="2" fillId="33" borderId="38" xfId="0" applyFont="1" applyFill="1" applyBorder="1" applyAlignment="1">
      <alignment/>
    </xf>
    <xf numFmtId="0" fontId="2" fillId="33" borderId="38" xfId="0" applyFont="1" applyFill="1" applyBorder="1" applyAlignment="1">
      <alignment horizontal="justify" vertical="center"/>
    </xf>
    <xf numFmtId="4" fontId="0" fillId="36" borderId="82" xfId="0" applyNumberFormat="1" applyFont="1" applyFill="1" applyBorder="1" applyAlignment="1">
      <alignment horizontal="center" vertical="center"/>
    </xf>
    <xf numFmtId="4" fontId="0" fillId="36" borderId="47" xfId="0" applyNumberFormat="1" applyFont="1" applyFill="1" applyBorder="1" applyAlignment="1">
      <alignment horizontal="center" vertical="center"/>
    </xf>
    <xf numFmtId="4" fontId="0" fillId="36" borderId="83" xfId="0" applyNumberFormat="1" applyFon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4" fontId="0" fillId="36" borderId="80" xfId="0" applyNumberFormat="1" applyFill="1" applyBorder="1" applyAlignment="1">
      <alignment horizontal="center" vertical="center"/>
    </xf>
    <xf numFmtId="4" fontId="0" fillId="36" borderId="13" xfId="0" applyNumberFormat="1" applyFont="1" applyFill="1" applyBorder="1" applyAlignment="1">
      <alignment horizontal="center" vertical="center"/>
    </xf>
    <xf numFmtId="4" fontId="0" fillId="36" borderId="82" xfId="0" applyNumberFormat="1" applyFont="1" applyFill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2" fillId="0" borderId="38" xfId="0" applyFont="1" applyFill="1" applyBorder="1" applyAlignment="1">
      <alignment wrapText="1"/>
    </xf>
    <xf numFmtId="2" fontId="0" fillId="0" borderId="85" xfId="0" applyNumberFormat="1" applyFont="1" applyBorder="1" applyAlignment="1">
      <alignment horizontal="center" vertical="center"/>
    </xf>
    <xf numFmtId="180" fontId="0" fillId="0" borderId="64" xfId="0" applyNumberFormat="1" applyFont="1" applyBorder="1" applyAlignment="1">
      <alignment horizontal="center" vertical="center"/>
    </xf>
    <xf numFmtId="0" fontId="2" fillId="33" borderId="52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71" xfId="0" applyFont="1" applyBorder="1" applyAlignment="1">
      <alignment vertical="center" wrapText="1"/>
    </xf>
    <xf numFmtId="2" fontId="0" fillId="0" borderId="30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2" fillId="33" borderId="46" xfId="0" applyFont="1" applyFill="1" applyBorder="1" applyAlignment="1">
      <alignment horizontal="left" vertical="center" wrapText="1"/>
    </xf>
    <xf numFmtId="1" fontId="8" fillId="0" borderId="86" xfId="53" applyNumberFormat="1" applyFont="1" applyBorder="1" applyAlignment="1" applyProtection="1">
      <alignment horizontal="center" vertical="top"/>
      <protection/>
    </xf>
    <xf numFmtId="0" fontId="5" fillId="0" borderId="56" xfId="0" applyFont="1" applyBorder="1" applyAlignment="1">
      <alignment horizontal="left"/>
    </xf>
    <xf numFmtId="0" fontId="6" fillId="0" borderId="81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12" fillId="0" borderId="81" xfId="0" applyFont="1" applyBorder="1" applyAlignment="1">
      <alignment/>
    </xf>
    <xf numFmtId="0" fontId="12" fillId="0" borderId="79" xfId="0" applyFont="1" applyBorder="1" applyAlignment="1">
      <alignment/>
    </xf>
    <xf numFmtId="0" fontId="5" fillId="0" borderId="76" xfId="0" applyFont="1" applyBorder="1" applyAlignment="1">
      <alignment horizontal="left" vertical="center"/>
    </xf>
    <xf numFmtId="0" fontId="0" fillId="0" borderId="68" xfId="0" applyBorder="1" applyAlignment="1">
      <alignment vertical="center" wrapText="1"/>
    </xf>
    <xf numFmtId="2" fontId="0" fillId="0" borderId="37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top" wrapText="1"/>
    </xf>
    <xf numFmtId="0" fontId="2" fillId="33" borderId="22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45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9" fillId="0" borderId="0" xfId="53">
      <alignment/>
      <protection/>
    </xf>
    <xf numFmtId="0" fontId="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7" fillId="0" borderId="22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59" xfId="0" applyNumberFormat="1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top"/>
    </xf>
    <xf numFmtId="0" fontId="17" fillId="0" borderId="22" xfId="0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33" borderId="45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1" fillId="33" borderId="43" xfId="0" applyFont="1" applyFill="1" applyBorder="1" applyAlignment="1">
      <alignment vertical="top" wrapText="1"/>
    </xf>
    <xf numFmtId="4" fontId="17" fillId="0" borderId="53" xfId="0" applyNumberFormat="1" applyFont="1" applyBorder="1" applyAlignment="1">
      <alignment horizontal="center" vertical="center"/>
    </xf>
    <xf numFmtId="0" fontId="11" fillId="33" borderId="45" xfId="0" applyFont="1" applyFill="1" applyBorder="1" applyAlignment="1">
      <alignment vertical="top" wrapText="1"/>
    </xf>
    <xf numFmtId="0" fontId="11" fillId="33" borderId="44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0" fontId="17" fillId="33" borderId="22" xfId="0" applyFont="1" applyFill="1" applyBorder="1" applyAlignment="1">
      <alignment/>
    </xf>
    <xf numFmtId="0" fontId="17" fillId="0" borderId="36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49" fontId="7" fillId="33" borderId="17" xfId="0" applyNumberFormat="1" applyFont="1" applyFill="1" applyBorder="1" applyAlignment="1">
      <alignment horizontal="left" vertical="top" wrapText="1"/>
    </xf>
    <xf numFmtId="0" fontId="17" fillId="0" borderId="59" xfId="0" applyFont="1" applyBorder="1" applyAlignment="1">
      <alignment horizontal="center"/>
    </xf>
    <xf numFmtId="0" fontId="11" fillId="33" borderId="11" xfId="0" applyFont="1" applyFill="1" applyBorder="1" applyAlignment="1">
      <alignment horizontal="left" wrapText="1"/>
    </xf>
    <xf numFmtId="4" fontId="17" fillId="0" borderId="63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17" fillId="0" borderId="11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/>
    </xf>
    <xf numFmtId="2" fontId="17" fillId="34" borderId="33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wrapText="1"/>
    </xf>
    <xf numFmtId="0" fontId="11" fillId="34" borderId="12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top" wrapText="1"/>
    </xf>
    <xf numFmtId="0" fontId="17" fillId="0" borderId="12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65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2" fontId="17" fillId="0" borderId="65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17" fillId="0" borderId="36" xfId="0" applyFont="1" applyBorder="1" applyAlignment="1">
      <alignment/>
    </xf>
    <xf numFmtId="0" fontId="7" fillId="33" borderId="17" xfId="0" applyFont="1" applyFill="1" applyBorder="1" applyAlignment="1">
      <alignment/>
    </xf>
    <xf numFmtId="0" fontId="17" fillId="0" borderId="33" xfId="0" applyFont="1" applyBorder="1" applyAlignment="1">
      <alignment/>
    </xf>
    <xf numFmtId="0" fontId="17" fillId="0" borderId="59" xfId="0" applyFont="1" applyBorder="1" applyAlignment="1">
      <alignment/>
    </xf>
    <xf numFmtId="49" fontId="7" fillId="33" borderId="19" xfId="0" applyNumberFormat="1" applyFont="1" applyFill="1" applyBorder="1" applyAlignment="1">
      <alignment horizontal="left" wrapText="1"/>
    </xf>
    <xf numFmtId="4" fontId="17" fillId="0" borderId="15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wrapText="1"/>
    </xf>
    <xf numFmtId="2" fontId="17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/>
    </xf>
    <xf numFmtId="2" fontId="17" fillId="0" borderId="65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7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wrapText="1"/>
    </xf>
    <xf numFmtId="0" fontId="11" fillId="33" borderId="49" xfId="0" applyFont="1" applyFill="1" applyBorder="1" applyAlignment="1">
      <alignment wrapText="1"/>
    </xf>
    <xf numFmtId="0" fontId="11" fillId="33" borderId="47" xfId="0" applyFont="1" applyFill="1" applyBorder="1" applyAlignment="1">
      <alignment wrapText="1"/>
    </xf>
    <xf numFmtId="0" fontId="7" fillId="33" borderId="47" xfId="0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11" fillId="33" borderId="26" xfId="0" applyFont="1" applyFill="1" applyBorder="1" applyAlignment="1">
      <alignment wrapText="1"/>
    </xf>
    <xf numFmtId="0" fontId="1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17" fillId="0" borderId="28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65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1" xfId="0" applyFont="1" applyBorder="1" applyAlignment="1">
      <alignment wrapText="1"/>
    </xf>
    <xf numFmtId="1" fontId="17" fillId="0" borderId="11" xfId="0" applyNumberFormat="1" applyFont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0" borderId="71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2" fontId="17" fillId="0" borderId="48" xfId="0" applyNumberFormat="1" applyFont="1" applyBorder="1" applyAlignment="1">
      <alignment horizontal="center" vertical="center"/>
    </xf>
    <xf numFmtId="2" fontId="17" fillId="0" borderId="53" xfId="0" applyNumberFormat="1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center" vertical="center"/>
    </xf>
    <xf numFmtId="2" fontId="17" fillId="0" borderId="84" xfId="0" applyNumberFormat="1" applyFont="1" applyBorder="1" applyAlignment="1">
      <alignment horizontal="center" vertical="center"/>
    </xf>
    <xf numFmtId="4" fontId="17" fillId="0" borderId="47" xfId="0" applyNumberFormat="1" applyFont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wrapText="1"/>
    </xf>
    <xf numFmtId="0" fontId="7" fillId="0" borderId="41" xfId="0" applyFont="1" applyBorder="1" applyAlignment="1">
      <alignment wrapText="1"/>
    </xf>
    <xf numFmtId="0" fontId="17" fillId="33" borderId="11" xfId="0" applyFont="1" applyFill="1" applyBorder="1" applyAlignment="1">
      <alignment/>
    </xf>
    <xf numFmtId="0" fontId="17" fillId="0" borderId="47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23" xfId="0" applyFont="1" applyBorder="1" applyAlignment="1">
      <alignment wrapText="1"/>
    </xf>
    <xf numFmtId="0" fontId="17" fillId="0" borderId="26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2" fontId="17" fillId="0" borderId="54" xfId="0" applyNumberFormat="1" applyFont="1" applyBorder="1" applyAlignment="1">
      <alignment horizontal="center" vertical="center"/>
    </xf>
    <xf numFmtId="0" fontId="17" fillId="33" borderId="32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2" fontId="0" fillId="34" borderId="7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4" fontId="0" fillId="34" borderId="63" xfId="0" applyNumberFormat="1" applyFont="1" applyFill="1" applyBorder="1" applyAlignment="1">
      <alignment horizontal="center" vertical="center"/>
    </xf>
    <xf numFmtId="4" fontId="0" fillId="34" borderId="59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left" wrapText="1"/>
    </xf>
    <xf numFmtId="2" fontId="0" fillId="34" borderId="15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center" vertical="center"/>
    </xf>
    <xf numFmtId="2" fontId="0" fillId="34" borderId="33" xfId="0" applyNumberFormat="1" applyFont="1" applyFill="1" applyBorder="1" applyAlignment="1">
      <alignment horizontal="center" vertical="center"/>
    </xf>
    <xf numFmtId="2" fontId="0" fillId="34" borderId="5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top" wrapText="1"/>
    </xf>
    <xf numFmtId="0" fontId="2" fillId="34" borderId="0" xfId="0" applyFont="1" applyFill="1" applyBorder="1" applyAlignment="1">
      <alignment/>
    </xf>
    <xf numFmtId="49" fontId="2" fillId="34" borderId="19" xfId="0" applyNumberFormat="1" applyFont="1" applyFill="1" applyBorder="1" applyAlignment="1">
      <alignment horizontal="left" wrapText="1"/>
    </xf>
    <xf numFmtId="0" fontId="2" fillId="34" borderId="42" xfId="0" applyFont="1" applyFill="1" applyBorder="1" applyAlignment="1">
      <alignment horizontal="left" wrapText="1"/>
    </xf>
    <xf numFmtId="0" fontId="2" fillId="34" borderId="43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2" fontId="0" fillId="34" borderId="19" xfId="0" applyNumberFormat="1" applyFont="1" applyFill="1" applyBorder="1" applyAlignment="1">
      <alignment horizontal="center" vertical="center"/>
    </xf>
    <xf numFmtId="2" fontId="0" fillId="34" borderId="48" xfId="0" applyNumberFormat="1" applyFont="1" applyFill="1" applyBorder="1" applyAlignment="1">
      <alignment horizontal="center" vertical="center"/>
    </xf>
    <xf numFmtId="4" fontId="0" fillId="34" borderId="53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" fontId="0" fillId="34" borderId="33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/>
    </xf>
    <xf numFmtId="0" fontId="2" fillId="34" borderId="4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0" fillId="34" borderId="17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horizontal="center" vertical="center" wrapText="1"/>
    </xf>
    <xf numFmtId="2" fontId="17" fillId="34" borderId="11" xfId="0" applyNumberFormat="1" applyFont="1" applyFill="1" applyBorder="1" applyAlignment="1">
      <alignment horizontal="center" vertical="center"/>
    </xf>
    <xf numFmtId="4" fontId="17" fillId="34" borderId="53" xfId="0" applyNumberFormat="1" applyFont="1" applyFill="1" applyBorder="1" applyAlignment="1">
      <alignment horizontal="center" vertical="center"/>
    </xf>
    <xf numFmtId="4" fontId="17" fillId="34" borderId="63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2" fontId="17" fillId="0" borderId="33" xfId="0" applyNumberFormat="1" applyFont="1" applyFill="1" applyBorder="1" applyAlignment="1">
      <alignment horizontal="center" vertical="center"/>
    </xf>
    <xf numFmtId="4" fontId="17" fillId="0" borderId="63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wrapText="1"/>
    </xf>
    <xf numFmtId="0" fontId="5" fillId="0" borderId="2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 wrapText="1"/>
    </xf>
    <xf numFmtId="0" fontId="2" fillId="34" borderId="27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7" fillId="0" borderId="17" xfId="0" applyFont="1" applyBorder="1" applyAlignment="1">
      <alignment wrapText="1"/>
    </xf>
    <xf numFmtId="2" fontId="17" fillId="0" borderId="15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vertical="top"/>
    </xf>
    <xf numFmtId="0" fontId="2" fillId="0" borderId="4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top"/>
    </xf>
    <xf numFmtId="0" fontId="2" fillId="0" borderId="39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/>
    </xf>
    <xf numFmtId="0" fontId="12" fillId="0" borderId="75" xfId="0" applyFont="1" applyBorder="1" applyAlignment="1">
      <alignment wrapText="1"/>
    </xf>
    <xf numFmtId="2" fontId="0" fillId="0" borderId="4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2" fontId="0" fillId="0" borderId="84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/>
    </xf>
    <xf numFmtId="49" fontId="2" fillId="33" borderId="43" xfId="0" applyNumberFormat="1" applyFont="1" applyFill="1" applyBorder="1" applyAlignment="1">
      <alignment wrapText="1"/>
    </xf>
    <xf numFmtId="0" fontId="0" fillId="0" borderId="40" xfId="0" applyFont="1" applyBorder="1" applyAlignment="1">
      <alignment horizontal="center"/>
    </xf>
    <xf numFmtId="2" fontId="0" fillId="0" borderId="82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2" fillId="0" borderId="75" xfId="0" applyFont="1" applyBorder="1" applyAlignment="1">
      <alignment vertical="top" wrapText="1"/>
    </xf>
    <xf numFmtId="0" fontId="12" fillId="0" borderId="87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6" fillId="33" borderId="4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2" fillId="33" borderId="88" xfId="0" applyFont="1" applyFill="1" applyBorder="1" applyAlignment="1">
      <alignment vertical="top" wrapText="1"/>
    </xf>
    <xf numFmtId="0" fontId="2" fillId="33" borderId="89" xfId="0" applyFont="1" applyFill="1" applyBorder="1" applyAlignment="1">
      <alignment wrapText="1"/>
    </xf>
    <xf numFmtId="0" fontId="2" fillId="33" borderId="39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2" fillId="0" borderId="76" xfId="0" applyFont="1" applyBorder="1" applyAlignment="1">
      <alignment wrapText="1"/>
    </xf>
    <xf numFmtId="0" fontId="6" fillId="33" borderId="90" xfId="0" applyFont="1" applyFill="1" applyBorder="1" applyAlignment="1">
      <alignment/>
    </xf>
    <xf numFmtId="0" fontId="2" fillId="33" borderId="88" xfId="0" applyFont="1" applyFill="1" applyBorder="1" applyAlignment="1">
      <alignment horizontal="left" wrapText="1"/>
    </xf>
    <xf numFmtId="0" fontId="2" fillId="33" borderId="88" xfId="0" applyFont="1" applyFill="1" applyBorder="1" applyAlignment="1">
      <alignment wrapText="1"/>
    </xf>
    <xf numFmtId="49" fontId="2" fillId="33" borderId="88" xfId="0" applyNumberFormat="1" applyFont="1" applyFill="1" applyBorder="1" applyAlignment="1">
      <alignment wrapText="1"/>
    </xf>
    <xf numFmtId="49" fontId="2" fillId="33" borderId="89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4" fontId="0" fillId="0" borderId="84" xfId="0" applyNumberFormat="1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left" wrapText="1"/>
    </xf>
    <xf numFmtId="4" fontId="0" fillId="0" borderId="37" xfId="0" applyNumberFormat="1" applyFont="1" applyBorder="1" applyAlignment="1">
      <alignment horizontal="center" vertical="center"/>
    </xf>
    <xf numFmtId="0" fontId="2" fillId="33" borderId="76" xfId="0" applyFont="1" applyFill="1" applyBorder="1" applyAlignment="1">
      <alignment wrapText="1"/>
    </xf>
    <xf numFmtId="4" fontId="0" fillId="0" borderId="54" xfId="0" applyNumberFormat="1" applyFont="1" applyBorder="1" applyAlignment="1">
      <alignment horizontal="center"/>
    </xf>
    <xf numFmtId="49" fontId="2" fillId="34" borderId="88" xfId="0" applyNumberFormat="1" applyFont="1" applyFill="1" applyBorder="1" applyAlignment="1">
      <alignment vertical="top" wrapText="1"/>
    </xf>
    <xf numFmtId="0" fontId="0" fillId="34" borderId="38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2" fontId="0" fillId="34" borderId="60" xfId="0" applyNumberFormat="1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wrapText="1"/>
    </xf>
    <xf numFmtId="0" fontId="2" fillId="34" borderId="88" xfId="0" applyFont="1" applyFill="1" applyBorder="1" applyAlignment="1">
      <alignment wrapText="1"/>
    </xf>
    <xf numFmtId="2" fontId="0" fillId="34" borderId="53" xfId="0" applyNumberFormat="1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wrapText="1"/>
    </xf>
    <xf numFmtId="0" fontId="0" fillId="34" borderId="27" xfId="0" applyFont="1" applyFill="1" applyBorder="1" applyAlignment="1">
      <alignment horizontal="center"/>
    </xf>
    <xf numFmtId="2" fontId="0" fillId="34" borderId="30" xfId="0" applyNumberFormat="1" applyFont="1" applyFill="1" applyBorder="1" applyAlignment="1">
      <alignment horizontal="center"/>
    </xf>
    <xf numFmtId="2" fontId="0" fillId="34" borderId="57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wrapText="1"/>
    </xf>
    <xf numFmtId="49" fontId="0" fillId="34" borderId="26" xfId="0" applyNumberFormat="1" applyFont="1" applyFill="1" applyBorder="1" applyAlignment="1">
      <alignment horizontal="center" vertical="center"/>
    </xf>
    <xf numFmtId="2" fontId="0" fillId="34" borderId="61" xfId="0" applyNumberFormat="1" applyFont="1" applyFill="1" applyBorder="1" applyAlignment="1">
      <alignment horizontal="center" vertical="center"/>
    </xf>
    <xf numFmtId="2" fontId="0" fillId="34" borderId="64" xfId="0" applyNumberFormat="1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77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5" fillId="0" borderId="11" xfId="0" applyNumberFormat="1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wrapText="1"/>
    </xf>
    <xf numFmtId="191" fontId="0" fillId="34" borderId="53" xfId="0" applyNumberFormat="1" applyFont="1" applyFill="1" applyBorder="1" applyAlignment="1">
      <alignment horizontal="center"/>
    </xf>
    <xf numFmtId="191" fontId="0" fillId="34" borderId="54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75" fillId="0" borderId="0" xfId="0" applyFont="1" applyFill="1" applyAlignment="1">
      <alignment horizontal="center" wrapText="1"/>
    </xf>
    <xf numFmtId="0" fontId="76" fillId="0" borderId="0" xfId="0" applyFont="1" applyAlignment="1">
      <alignment horizontal="center" wrapText="1"/>
    </xf>
    <xf numFmtId="0" fontId="11" fillId="34" borderId="12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9" fontId="20" fillId="0" borderId="10" xfId="53" applyNumberFormat="1" applyFont="1" applyBorder="1" applyAlignment="1" applyProtection="1">
      <alignment horizontal="center" vertical="center"/>
      <protection/>
    </xf>
    <xf numFmtId="49" fontId="20" fillId="0" borderId="10" xfId="53" applyNumberFormat="1" applyFont="1" applyBorder="1" applyAlignment="1" applyProtection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 wrapText="1"/>
      <protection/>
    </xf>
    <xf numFmtId="4" fontId="20" fillId="0" borderId="0" xfId="53" applyNumberFormat="1" applyFont="1" applyBorder="1" applyAlignment="1" applyProtection="1">
      <alignment horizontal="center" vertical="center" wrapText="1"/>
      <protection/>
    </xf>
    <xf numFmtId="4" fontId="20" fillId="0" borderId="10" xfId="53" applyNumberFormat="1" applyFont="1" applyBorder="1" applyAlignment="1" applyProtection="1">
      <alignment horizontal="center" vertical="center"/>
      <protection/>
    </xf>
    <xf numFmtId="4" fontId="20" fillId="0" borderId="0" xfId="53" applyNumberFormat="1" applyFont="1" applyBorder="1" applyAlignment="1" applyProtection="1">
      <alignment horizontal="center" vertical="center"/>
      <protection/>
    </xf>
    <xf numFmtId="49" fontId="20" fillId="0" borderId="10" xfId="53" applyNumberFormat="1" applyFont="1" applyBorder="1" applyAlignment="1" applyProtection="1">
      <alignment horizontal="center" vertical="top"/>
      <protection/>
    </xf>
    <xf numFmtId="49" fontId="20" fillId="0" borderId="10" xfId="53" applyNumberFormat="1" applyFont="1" applyBorder="1" applyAlignment="1" applyProtection="1">
      <alignment horizontal="center" vertical="top" wrapText="1"/>
      <protection/>
    </xf>
    <xf numFmtId="1" fontId="20" fillId="0" borderId="10" xfId="53" applyNumberFormat="1" applyFont="1" applyBorder="1" applyAlignment="1" applyProtection="1">
      <alignment horizontal="center" vertical="top"/>
      <protection/>
    </xf>
    <xf numFmtId="1" fontId="20" fillId="0" borderId="0" xfId="53" applyNumberFormat="1" applyFont="1" applyBorder="1" applyAlignment="1" applyProtection="1">
      <alignment horizontal="center" vertical="top"/>
      <protection/>
    </xf>
    <xf numFmtId="0" fontId="12" fillId="0" borderId="0" xfId="0" applyFont="1" applyAlignment="1">
      <alignment horizontal="left" vertical="center"/>
    </xf>
    <xf numFmtId="2" fontId="0" fillId="0" borderId="78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wrapText="1"/>
    </xf>
    <xf numFmtId="10" fontId="0" fillId="0" borderId="15" xfId="0" applyNumberFormat="1" applyFont="1" applyBorder="1" applyAlignment="1">
      <alignment vertical="center"/>
    </xf>
    <xf numFmtId="0" fontId="7" fillId="34" borderId="11" xfId="0" applyFont="1" applyFill="1" applyBorder="1" applyAlignment="1">
      <alignment wrapText="1"/>
    </xf>
    <xf numFmtId="0" fontId="17" fillId="0" borderId="35" xfId="0" applyFont="1" applyBorder="1" applyAlignment="1">
      <alignment/>
    </xf>
    <xf numFmtId="0" fontId="7" fillId="34" borderId="12" xfId="0" applyFont="1" applyFill="1" applyBorder="1" applyAlignment="1">
      <alignment wrapText="1"/>
    </xf>
    <xf numFmtId="191" fontId="0" fillId="0" borderId="63" xfId="0" applyNumberFormat="1" applyFont="1" applyBorder="1" applyAlignment="1">
      <alignment horizontal="right"/>
    </xf>
    <xf numFmtId="0" fontId="7" fillId="0" borderId="24" xfId="0" applyFont="1" applyBorder="1" applyAlignment="1">
      <alignment wrapText="1"/>
    </xf>
    <xf numFmtId="0" fontId="17" fillId="0" borderId="58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0" fillId="0" borderId="17" xfId="0" applyBorder="1" applyAlignment="1">
      <alignment vertical="top" wrapText="1"/>
    </xf>
    <xf numFmtId="180" fontId="0" fillId="0" borderId="0" xfId="0" applyNumberFormat="1" applyFont="1" applyBorder="1" applyAlignment="1">
      <alignment/>
    </xf>
    <xf numFmtId="49" fontId="2" fillId="33" borderId="19" xfId="0" applyNumberFormat="1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vertical="top" wrapText="1"/>
    </xf>
    <xf numFmtId="2" fontId="0" fillId="34" borderId="65" xfId="0" applyNumberFormat="1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vertical="top" wrapText="1"/>
    </xf>
    <xf numFmtId="0" fontId="78" fillId="34" borderId="11" xfId="0" applyFont="1" applyFill="1" applyBorder="1" applyAlignment="1">
      <alignment horizontal="center" vertical="center" wrapText="1"/>
    </xf>
    <xf numFmtId="2" fontId="78" fillId="34" borderId="11" xfId="0" applyNumberFormat="1" applyFont="1" applyFill="1" applyBorder="1" applyAlignment="1">
      <alignment horizontal="center" vertical="center"/>
    </xf>
    <xf numFmtId="2" fontId="78" fillId="34" borderId="33" xfId="0" applyNumberFormat="1" applyFont="1" applyFill="1" applyBorder="1" applyAlignment="1">
      <alignment horizontal="center" vertical="center"/>
    </xf>
    <xf numFmtId="4" fontId="78" fillId="34" borderId="63" xfId="0" applyNumberFormat="1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vertical="top" wrapText="1"/>
    </xf>
    <xf numFmtId="0" fontId="79" fillId="34" borderId="19" xfId="0" applyFont="1" applyFill="1" applyBorder="1" applyAlignment="1">
      <alignment vertical="top" wrapText="1"/>
    </xf>
    <xf numFmtId="0" fontId="80" fillId="34" borderId="11" xfId="0" applyFont="1" applyFill="1" applyBorder="1" applyAlignment="1">
      <alignment horizontal="center" vertical="center" wrapText="1"/>
    </xf>
    <xf numFmtId="2" fontId="80" fillId="34" borderId="11" xfId="0" applyNumberFormat="1" applyFont="1" applyFill="1" applyBorder="1" applyAlignment="1">
      <alignment horizontal="center" vertical="center"/>
    </xf>
    <xf numFmtId="2" fontId="80" fillId="34" borderId="33" xfId="0" applyNumberFormat="1" applyFont="1" applyFill="1" applyBorder="1" applyAlignment="1">
      <alignment horizontal="center" vertical="center"/>
    </xf>
    <xf numFmtId="4" fontId="80" fillId="34" borderId="63" xfId="0" applyNumberFormat="1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vertical="top" wrapText="1"/>
    </xf>
    <xf numFmtId="0" fontId="79" fillId="34" borderId="11" xfId="0" applyFont="1" applyFill="1" applyBorder="1" applyAlignment="1">
      <alignment horizontal="left" wrapText="1"/>
    </xf>
    <xf numFmtId="2" fontId="80" fillId="34" borderId="1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top"/>
    </xf>
    <xf numFmtId="0" fontId="81" fillId="33" borderId="11" xfId="0" applyFont="1" applyFill="1" applyBorder="1" applyAlignment="1">
      <alignment horizontal="left" wrapText="1"/>
    </xf>
    <xf numFmtId="0" fontId="82" fillId="0" borderId="11" xfId="0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/>
    </xf>
    <xf numFmtId="2" fontId="82" fillId="0" borderId="33" xfId="0" applyNumberFormat="1" applyFont="1" applyBorder="1" applyAlignment="1">
      <alignment horizontal="center" vertical="center"/>
    </xf>
    <xf numFmtId="4" fontId="82" fillId="0" borderId="63" xfId="0" applyNumberFormat="1" applyFont="1" applyBorder="1" applyAlignment="1">
      <alignment horizontal="center" vertical="center"/>
    </xf>
    <xf numFmtId="0" fontId="83" fillId="34" borderId="11" xfId="0" applyFont="1" applyFill="1" applyBorder="1" applyAlignment="1">
      <alignment vertical="top" wrapText="1"/>
    </xf>
    <xf numFmtId="0" fontId="82" fillId="34" borderId="11" xfId="0" applyFont="1" applyFill="1" applyBorder="1" applyAlignment="1">
      <alignment horizontal="center" vertical="center" wrapText="1"/>
    </xf>
    <xf numFmtId="2" fontId="82" fillId="34" borderId="11" xfId="0" applyNumberFormat="1" applyFont="1" applyFill="1" applyBorder="1" applyAlignment="1">
      <alignment horizontal="center" vertical="center"/>
    </xf>
    <xf numFmtId="2" fontId="82" fillId="34" borderId="33" xfId="0" applyNumberFormat="1" applyFont="1" applyFill="1" applyBorder="1" applyAlignment="1">
      <alignment horizontal="center" vertical="center"/>
    </xf>
    <xf numFmtId="4" fontId="82" fillId="34" borderId="63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/>
    </xf>
    <xf numFmtId="4" fontId="82" fillId="0" borderId="47" xfId="0" applyNumberFormat="1" applyFont="1" applyBorder="1" applyAlignment="1">
      <alignment horizontal="center" vertical="center"/>
    </xf>
    <xf numFmtId="4" fontId="82" fillId="0" borderId="53" xfId="0" applyNumberFormat="1" applyFont="1" applyBorder="1" applyAlignment="1">
      <alignment horizontal="center" vertical="center"/>
    </xf>
    <xf numFmtId="0" fontId="84" fillId="33" borderId="42" xfId="0" applyFont="1" applyFill="1" applyBorder="1" applyAlignment="1">
      <alignment wrapText="1"/>
    </xf>
    <xf numFmtId="0" fontId="85" fillId="0" borderId="11" xfId="0" applyFont="1" applyBorder="1" applyAlignment="1">
      <alignment horizontal="center" vertical="center"/>
    </xf>
    <xf numFmtId="2" fontId="85" fillId="0" borderId="11" xfId="0" applyNumberFormat="1" applyFont="1" applyBorder="1" applyAlignment="1">
      <alignment horizontal="center" vertical="center"/>
    </xf>
    <xf numFmtId="2" fontId="85" fillId="0" borderId="33" xfId="0" applyNumberFormat="1" applyFont="1" applyBorder="1" applyAlignment="1">
      <alignment horizontal="center" vertical="center"/>
    </xf>
    <xf numFmtId="2" fontId="85" fillId="0" borderId="59" xfId="0" applyNumberFormat="1" applyFont="1" applyBorder="1" applyAlignment="1">
      <alignment horizontal="center" vertical="center"/>
    </xf>
    <xf numFmtId="0" fontId="12" fillId="34" borderId="34" xfId="0" applyFont="1" applyFill="1" applyBorder="1" applyAlignment="1">
      <alignment vertical="top" wrapText="1"/>
    </xf>
    <xf numFmtId="49" fontId="2" fillId="34" borderId="19" xfId="0" applyNumberFormat="1" applyFont="1" applyFill="1" applyBorder="1" applyAlignment="1">
      <alignment vertical="top" wrapText="1"/>
    </xf>
    <xf numFmtId="0" fontId="12" fillId="34" borderId="77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/>
    </xf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/>
    </xf>
    <xf numFmtId="49" fontId="5" fillId="0" borderId="38" xfId="0" applyNumberFormat="1" applyFont="1" applyBorder="1" applyAlignment="1">
      <alignment horizontal="left" vertical="top"/>
    </xf>
    <xf numFmtId="49" fontId="5" fillId="0" borderId="39" xfId="0" applyNumberFormat="1" applyFont="1" applyBorder="1" applyAlignment="1">
      <alignment horizontal="left" vertical="top"/>
    </xf>
    <xf numFmtId="0" fontId="12" fillId="0" borderId="5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89" xfId="0" applyFont="1" applyBorder="1" applyAlignment="1">
      <alignment horizontal="left" vertical="top"/>
    </xf>
    <xf numFmtId="0" fontId="5" fillId="0" borderId="7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49" fontId="5" fillId="0" borderId="89" xfId="0" applyNumberFormat="1" applyFont="1" applyBorder="1" applyAlignment="1">
      <alignment horizontal="left" vertical="top"/>
    </xf>
    <xf numFmtId="49" fontId="5" fillId="0" borderId="75" xfId="0" applyNumberFormat="1" applyFont="1" applyBorder="1" applyAlignment="1">
      <alignment horizontal="left" vertical="top"/>
    </xf>
    <xf numFmtId="49" fontId="5" fillId="0" borderId="87" xfId="0" applyNumberFormat="1" applyFont="1" applyBorder="1" applyAlignment="1">
      <alignment horizontal="left" vertical="top"/>
    </xf>
    <xf numFmtId="0" fontId="5" fillId="0" borderId="87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wrapText="1"/>
    </xf>
    <xf numFmtId="0" fontId="86" fillId="0" borderId="0" xfId="0" applyFont="1" applyFill="1" applyAlignment="1">
      <alignment horizontal="center" wrapText="1"/>
    </xf>
    <xf numFmtId="0" fontId="5" fillId="0" borderId="24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90" xfId="0" applyFont="1" applyBorder="1" applyAlignment="1">
      <alignment horizontal="left" vertical="top"/>
    </xf>
    <xf numFmtId="0" fontId="5" fillId="0" borderId="88" xfId="0" applyFont="1" applyBorder="1" applyAlignment="1">
      <alignment horizontal="left" vertical="top"/>
    </xf>
    <xf numFmtId="0" fontId="5" fillId="0" borderId="91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5" fillId="0" borderId="77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8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49" fontId="5" fillId="0" borderId="90" xfId="0" applyNumberFormat="1" applyFont="1" applyBorder="1" applyAlignment="1">
      <alignment horizontal="left" vertical="top"/>
    </xf>
    <xf numFmtId="49" fontId="5" fillId="0" borderId="77" xfId="0" applyNumberFormat="1" applyFont="1" applyBorder="1" applyAlignment="1">
      <alignment horizontal="left" vertical="top"/>
    </xf>
    <xf numFmtId="0" fontId="5" fillId="0" borderId="76" xfId="0" applyFont="1" applyBorder="1" applyAlignment="1">
      <alignment horizontal="left" vertical="top"/>
    </xf>
    <xf numFmtId="0" fontId="5" fillId="0" borderId="74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5" fillId="0" borderId="56" xfId="0" applyNumberFormat="1" applyFont="1" applyBorder="1" applyAlignment="1">
      <alignment horizontal="left" vertical="top"/>
    </xf>
    <xf numFmtId="49" fontId="5" fillId="0" borderId="57" xfId="0" applyNumberFormat="1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76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8" fillId="0" borderId="90" xfId="0" applyFont="1" applyBorder="1" applyAlignment="1">
      <alignment horizontal="left" vertical="top"/>
    </xf>
    <xf numFmtId="0" fontId="18" fillId="0" borderId="52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18" fillId="0" borderId="77" xfId="0" applyFont="1" applyBorder="1" applyAlignment="1">
      <alignment horizontal="left" vertical="top"/>
    </xf>
    <xf numFmtId="0" fontId="7" fillId="0" borderId="4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top"/>
    </xf>
    <xf numFmtId="0" fontId="18" fillId="0" borderId="55" xfId="0" applyFont="1" applyBorder="1" applyAlignment="1">
      <alignment horizontal="left" vertical="top"/>
    </xf>
    <xf numFmtId="2" fontId="17" fillId="0" borderId="84" xfId="0" applyNumberFormat="1" applyFont="1" applyBorder="1" applyAlignment="1">
      <alignment horizontal="center" vertical="center"/>
    </xf>
    <xf numFmtId="2" fontId="17" fillId="0" borderId="34" xfId="0" applyNumberFormat="1" applyFont="1" applyBorder="1" applyAlignment="1">
      <alignment horizontal="center" vertical="center"/>
    </xf>
    <xf numFmtId="2" fontId="17" fillId="0" borderId="62" xfId="0" applyNumberFormat="1" applyFont="1" applyBorder="1" applyAlignment="1">
      <alignment horizontal="center" vertical="center"/>
    </xf>
    <xf numFmtId="2" fontId="17" fillId="0" borderId="85" xfId="0" applyNumberFormat="1" applyFont="1" applyBorder="1" applyAlignment="1">
      <alignment horizontal="center" vertical="center"/>
    </xf>
    <xf numFmtId="2" fontId="17" fillId="0" borderId="68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top"/>
    </xf>
    <xf numFmtId="0" fontId="18" fillId="0" borderId="55" xfId="0" applyFont="1" applyBorder="1" applyAlignment="1">
      <alignment horizontal="center" vertical="top"/>
    </xf>
    <xf numFmtId="0" fontId="18" fillId="0" borderId="89" xfId="0" applyFont="1" applyBorder="1" applyAlignment="1">
      <alignment horizontal="left" vertical="top"/>
    </xf>
    <xf numFmtId="0" fontId="18" fillId="0" borderId="75" xfId="0" applyFont="1" applyBorder="1" applyAlignment="1">
      <alignment horizontal="left" vertical="top"/>
    </xf>
    <xf numFmtId="2" fontId="17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76" fillId="0" borderId="0" xfId="0" applyFont="1" applyFill="1" applyAlignment="1">
      <alignment horizontal="center" wrapText="1"/>
    </xf>
    <xf numFmtId="0" fontId="1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2" fontId="17" fillId="0" borderId="23" xfId="0" applyNumberFormat="1" applyFont="1" applyBorder="1" applyAlignment="1">
      <alignment horizontal="center" vertical="center"/>
    </xf>
    <xf numFmtId="2" fontId="17" fillId="0" borderId="65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horizontal="center" vertical="center"/>
    </xf>
    <xf numFmtId="2" fontId="17" fillId="0" borderId="61" xfId="0" applyNumberFormat="1" applyFont="1" applyBorder="1" applyAlignment="1">
      <alignment horizontal="center" vertical="center"/>
    </xf>
    <xf numFmtId="2" fontId="17" fillId="0" borderId="74" xfId="0" applyNumberFormat="1" applyFont="1" applyBorder="1" applyAlignment="1">
      <alignment horizontal="center" vertical="center"/>
    </xf>
    <xf numFmtId="0" fontId="18" fillId="0" borderId="87" xfId="0" applyFont="1" applyBorder="1" applyAlignment="1">
      <alignment horizontal="left" vertical="top"/>
    </xf>
    <xf numFmtId="0" fontId="1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17" fillId="0" borderId="17" xfId="0" applyNumberFormat="1" applyFont="1" applyBorder="1" applyAlignment="1">
      <alignment horizontal="center" vertical="center"/>
    </xf>
    <xf numFmtId="2" fontId="17" fillId="0" borderId="48" xfId="0" applyNumberFormat="1" applyFont="1" applyBorder="1" applyAlignment="1">
      <alignment horizontal="center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2" fontId="0" fillId="0" borderId="62" xfId="0" applyNumberFormat="1" applyFont="1" applyBorder="1" applyAlignment="1">
      <alignment horizontal="center" vertical="center"/>
    </xf>
    <xf numFmtId="2" fontId="0" fillId="0" borderId="85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2" fontId="0" fillId="0" borderId="61" xfId="0" applyNumberFormat="1" applyFont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2" fontId="0" fillId="0" borderId="77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left" vertical="top"/>
    </xf>
    <xf numFmtId="49" fontId="5" fillId="0" borderId="74" xfId="0" applyNumberFormat="1" applyFont="1" applyBorder="1" applyAlignment="1">
      <alignment horizontal="left" vertical="top"/>
    </xf>
    <xf numFmtId="49" fontId="5" fillId="0" borderId="54" xfId="0" applyNumberFormat="1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82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12" fillId="0" borderId="0" xfId="0" applyFont="1" applyAlignment="1">
      <alignment horizont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top" wrapText="1"/>
    </xf>
    <xf numFmtId="0" fontId="12" fillId="0" borderId="76" xfId="0" applyFont="1" applyFill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12" fillId="0" borderId="75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8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/>
    </xf>
    <xf numFmtId="0" fontId="5" fillId="35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35" borderId="47" xfId="0" applyFont="1" applyFill="1" applyBorder="1" applyAlignment="1">
      <alignment horizontal="center"/>
    </xf>
    <xf numFmtId="49" fontId="6" fillId="0" borderId="18" xfId="53" applyNumberFormat="1" applyFont="1" applyBorder="1" applyAlignment="1" applyProtection="1">
      <alignment horizontal="left" vertical="top" wrapText="1"/>
      <protection/>
    </xf>
    <xf numFmtId="0" fontId="5" fillId="35" borderId="47" xfId="0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8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0" xfId="0" applyFont="1" applyFill="1" applyAlignment="1">
      <alignment horizontal="center"/>
    </xf>
    <xf numFmtId="0" fontId="12" fillId="0" borderId="90" xfId="0" applyFont="1" applyBorder="1" applyAlignment="1">
      <alignment horizontal="left" vertical="top" wrapText="1"/>
    </xf>
    <xf numFmtId="0" fontId="0" fillId="0" borderId="88" xfId="0" applyBorder="1" applyAlignment="1">
      <alignment horizontal="left" vertical="top"/>
    </xf>
    <xf numFmtId="0" fontId="0" fillId="0" borderId="91" xfId="0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75" xfId="0" applyFont="1" applyBorder="1" applyAlignment="1">
      <alignment horizontal="left" vertical="top"/>
    </xf>
    <xf numFmtId="0" fontId="5" fillId="0" borderId="4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4" borderId="82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0" fontId="5" fillId="0" borderId="77" xfId="0" applyFont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38" xfId="0" applyFont="1" applyFill="1" applyBorder="1" applyAlignment="1">
      <alignment horizontal="center" vertical="top"/>
    </xf>
    <xf numFmtId="0" fontId="5" fillId="34" borderId="77" xfId="0" applyFont="1" applyFill="1" applyBorder="1" applyAlignment="1">
      <alignment horizontal="center" vertical="top"/>
    </xf>
    <xf numFmtId="4" fontId="0" fillId="0" borderId="62" xfId="0" applyNumberFormat="1" applyFont="1" applyBorder="1" applyAlignment="1">
      <alignment horizontal="center" vertical="center"/>
    </xf>
    <xf numFmtId="0" fontId="2" fillId="33" borderId="46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12" fillId="0" borderId="11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2"/>
  <sheetViews>
    <sheetView zoomScale="130" zoomScaleNormal="130" zoomScalePageLayoutView="0" workbookViewId="0" topLeftCell="A1">
      <selection activeCell="C178" sqref="C178"/>
    </sheetView>
  </sheetViews>
  <sheetFormatPr defaultColWidth="9.140625" defaultRowHeight="12.75"/>
  <cols>
    <col min="1" max="1" width="9.8515625" style="0" customWidth="1"/>
    <col min="2" max="2" width="51.140625" style="0" customWidth="1"/>
    <col min="3" max="3" width="53.421875" style="0" customWidth="1"/>
    <col min="4" max="4" width="10.140625" style="0" hidden="1" customWidth="1"/>
    <col min="5" max="5" width="11.28125" style="534" hidden="1" customWidth="1"/>
    <col min="6" max="7" width="12.8515625" style="0" customWidth="1"/>
    <col min="8" max="8" width="0.13671875" style="0" customWidth="1"/>
    <col min="9" max="9" width="8.28125" style="0" hidden="1" customWidth="1"/>
    <col min="10" max="10" width="9.140625" style="0" hidden="1" customWidth="1"/>
    <col min="11" max="11" width="11.57421875" style="0" hidden="1" customWidth="1"/>
    <col min="12" max="12" width="13.28125" style="0" hidden="1" customWidth="1"/>
  </cols>
  <sheetData>
    <row r="1" spans="1:8" ht="12.75">
      <c r="A1" s="2"/>
      <c r="B1" s="3"/>
      <c r="C1" s="626" t="s">
        <v>371</v>
      </c>
      <c r="D1" s="626"/>
      <c r="E1" s="626"/>
      <c r="F1" s="626"/>
      <c r="G1" s="626"/>
      <c r="H1" s="626"/>
    </row>
    <row r="2" spans="1:8" ht="12.75">
      <c r="A2" s="2"/>
      <c r="B2" s="1"/>
      <c r="C2" s="984" t="s">
        <v>949</v>
      </c>
      <c r="D2" s="626"/>
      <c r="E2" s="626"/>
      <c r="F2" s="626"/>
      <c r="G2" s="626"/>
      <c r="H2" s="626"/>
    </row>
    <row r="3" spans="1:4" ht="12.75">
      <c r="A3" s="2"/>
      <c r="B3" s="2"/>
      <c r="C3" s="2"/>
      <c r="D3" s="2"/>
    </row>
    <row r="4" spans="1:8" ht="12.75">
      <c r="A4" s="2"/>
      <c r="B4" s="1057" t="s">
        <v>465</v>
      </c>
      <c r="C4" s="1058"/>
      <c r="D4" s="1058"/>
      <c r="E4" s="1058"/>
      <c r="F4" s="1058"/>
      <c r="G4" s="4"/>
      <c r="H4" s="4"/>
    </row>
    <row r="5" spans="1:8" ht="12.75">
      <c r="A5" s="2"/>
      <c r="B5" s="1057" t="s">
        <v>676</v>
      </c>
      <c r="C5" s="1057"/>
      <c r="D5" s="1057"/>
      <c r="E5" s="1057"/>
      <c r="F5" s="1057"/>
      <c r="G5" s="4"/>
      <c r="H5" s="4"/>
    </row>
    <row r="6" spans="1:8" ht="12.75">
      <c r="A6" s="2"/>
      <c r="B6" s="1057"/>
      <c r="C6" s="1057"/>
      <c r="D6" s="1057"/>
      <c r="E6" s="1057"/>
      <c r="F6" s="1057"/>
      <c r="G6" s="4"/>
      <c r="H6" s="4"/>
    </row>
    <row r="7" spans="1:8" ht="14.25" customHeight="1">
      <c r="A7" s="411"/>
      <c r="B7" s="411" t="s">
        <v>678</v>
      </c>
      <c r="C7" s="1059" t="s">
        <v>790</v>
      </c>
      <c r="D7" s="1059"/>
      <c r="E7" s="1059"/>
      <c r="F7" s="1059"/>
      <c r="G7" s="12"/>
      <c r="H7" s="12"/>
    </row>
    <row r="8" spans="1:8" ht="85.5" customHeight="1">
      <c r="A8" s="411"/>
      <c r="B8" s="411" t="s">
        <v>677</v>
      </c>
      <c r="C8" s="1087" t="s">
        <v>238</v>
      </c>
      <c r="D8" s="1087"/>
      <c r="E8" s="1087"/>
      <c r="F8" s="1087"/>
      <c r="G8" s="130"/>
      <c r="H8" s="130"/>
    </row>
    <row r="9" spans="1:8" ht="11.25" customHeight="1">
      <c r="A9" s="411"/>
      <c r="B9" s="411"/>
      <c r="C9" s="253"/>
      <c r="D9" s="253"/>
      <c r="E9" s="535"/>
      <c r="F9" s="253"/>
      <c r="G9" s="130"/>
      <c r="H9" s="130"/>
    </row>
    <row r="10" spans="1:8" ht="13.5" customHeight="1">
      <c r="A10" s="2"/>
      <c r="B10" s="1057" t="s">
        <v>561</v>
      </c>
      <c r="C10" s="1057"/>
      <c r="D10" s="1057"/>
      <c r="E10" s="1057"/>
      <c r="F10" s="1057"/>
      <c r="G10" s="4"/>
      <c r="H10" s="4"/>
    </row>
    <row r="11" spans="1:8" ht="13.5" customHeight="1">
      <c r="A11" s="2"/>
      <c r="B11" s="1057" t="s">
        <v>464</v>
      </c>
      <c r="C11" s="1057"/>
      <c r="D11" s="1057"/>
      <c r="E11" s="1057"/>
      <c r="F11" s="1057"/>
      <c r="G11" s="4"/>
      <c r="H11" s="4"/>
    </row>
    <row r="12" spans="1:8" ht="12.75">
      <c r="A12" s="2"/>
      <c r="B12" s="1057" t="s">
        <v>517</v>
      </c>
      <c r="C12" s="1057"/>
      <c r="D12" s="1057"/>
      <c r="E12" s="1057"/>
      <c r="F12" s="1057"/>
      <c r="G12" s="4"/>
      <c r="H12" s="4"/>
    </row>
    <row r="13" spans="1:8" ht="12.75">
      <c r="A13" s="2"/>
      <c r="B13" s="1064" t="s">
        <v>518</v>
      </c>
      <c r="C13" s="1064"/>
      <c r="D13" s="1064"/>
      <c r="E13" s="1064"/>
      <c r="F13" s="1064"/>
      <c r="G13" s="4"/>
      <c r="H13" s="4"/>
    </row>
    <row r="14" spans="1:8" ht="12.75">
      <c r="A14" s="2"/>
      <c r="B14" s="5"/>
      <c r="C14" s="5"/>
      <c r="D14" s="5"/>
      <c r="E14" s="536"/>
      <c r="F14" s="5"/>
      <c r="G14" s="4"/>
      <c r="H14" s="4"/>
    </row>
    <row r="15" spans="1:8" s="265" customFormat="1" ht="55.5" customHeight="1">
      <c r="A15" s="88" t="s">
        <v>671</v>
      </c>
      <c r="B15" s="88" t="s">
        <v>672</v>
      </c>
      <c r="C15" s="89" t="s">
        <v>687</v>
      </c>
      <c r="D15" s="89" t="s">
        <v>714</v>
      </c>
      <c r="E15" s="90" t="s">
        <v>715</v>
      </c>
      <c r="F15" s="90" t="s">
        <v>66</v>
      </c>
      <c r="G15" s="90" t="s">
        <v>673</v>
      </c>
      <c r="H15" s="438"/>
    </row>
    <row r="16" spans="1:8" s="265" customFormat="1" ht="12.75">
      <c r="A16" s="88"/>
      <c r="B16" s="88"/>
      <c r="C16" s="88"/>
      <c r="D16" s="88" t="s">
        <v>327</v>
      </c>
      <c r="E16" s="91" t="s">
        <v>674</v>
      </c>
      <c r="F16" s="91" t="s">
        <v>674</v>
      </c>
      <c r="G16" s="91" t="s">
        <v>674</v>
      </c>
      <c r="H16" s="439"/>
    </row>
    <row r="17" spans="1:8" s="265" customFormat="1" ht="12.75">
      <c r="A17" s="92" t="s">
        <v>675</v>
      </c>
      <c r="B17" s="93" t="s">
        <v>523</v>
      </c>
      <c r="C17" s="93" t="s">
        <v>524</v>
      </c>
      <c r="D17" s="93" t="s">
        <v>525</v>
      </c>
      <c r="E17" s="94">
        <v>5</v>
      </c>
      <c r="F17" s="94">
        <v>5</v>
      </c>
      <c r="G17" s="94">
        <v>6</v>
      </c>
      <c r="H17" s="440"/>
    </row>
    <row r="18" spans="1:8" s="265" customFormat="1" ht="20.25" customHeight="1">
      <c r="A18" s="13"/>
      <c r="B18" s="71" t="s">
        <v>347</v>
      </c>
      <c r="C18" s="71"/>
      <c r="D18" s="14"/>
      <c r="E18" s="15"/>
      <c r="F18" s="15"/>
      <c r="G18" s="15"/>
      <c r="H18" s="15"/>
    </row>
    <row r="19" spans="1:8" s="265" customFormat="1" ht="39" customHeight="1" thickBot="1">
      <c r="A19" s="16">
        <v>1</v>
      </c>
      <c r="B19" s="1067" t="s">
        <v>349</v>
      </c>
      <c r="C19" s="1068"/>
      <c r="D19" s="266"/>
      <c r="E19" s="364"/>
      <c r="F19" s="266"/>
      <c r="G19" s="266"/>
      <c r="H19" s="266"/>
    </row>
    <row r="20" spans="1:8" s="265" customFormat="1" ht="21" customHeight="1">
      <c r="A20" s="1060" t="s">
        <v>736</v>
      </c>
      <c r="B20" s="1066" t="s">
        <v>231</v>
      </c>
      <c r="C20" s="1066"/>
      <c r="D20" s="402"/>
      <c r="E20" s="544"/>
      <c r="F20" s="402"/>
      <c r="G20" s="403"/>
      <c r="H20" s="266"/>
    </row>
    <row r="21" spans="1:8" s="265" customFormat="1" ht="29.25" customHeight="1">
      <c r="A21" s="1061"/>
      <c r="B21" s="394" t="s">
        <v>351</v>
      </c>
      <c r="C21" s="272"/>
      <c r="D21" s="26">
        <v>35</v>
      </c>
      <c r="E21" s="306">
        <f>D21*H35</f>
        <v>472.9725</v>
      </c>
      <c r="F21" s="276">
        <f>ROUND(E21*1.25,0)</f>
        <v>591</v>
      </c>
      <c r="G21" s="277">
        <f>F21*1.2</f>
        <v>709.1999999999999</v>
      </c>
      <c r="H21" s="441"/>
    </row>
    <row r="22" spans="1:8" s="265" customFormat="1" ht="29.25" customHeight="1">
      <c r="A22" s="1061"/>
      <c r="B22" s="394" t="s">
        <v>350</v>
      </c>
      <c r="C22" s="272"/>
      <c r="D22" s="26">
        <v>45</v>
      </c>
      <c r="E22" s="306">
        <f>D22*H27</f>
        <v>684.1800000000001</v>
      </c>
      <c r="F22" s="276">
        <f>ROUND(E22*1.25,0)</f>
        <v>855</v>
      </c>
      <c r="G22" s="277">
        <f>F22*1.2</f>
        <v>1026</v>
      </c>
      <c r="H22" s="441"/>
    </row>
    <row r="23" spans="1:8" s="265" customFormat="1" ht="18" customHeight="1" thickBot="1">
      <c r="A23" s="1062"/>
      <c r="B23" s="404" t="s">
        <v>344</v>
      </c>
      <c r="C23" s="405"/>
      <c r="D23" s="63">
        <v>60</v>
      </c>
      <c r="E23" s="522">
        <f>D23*H27</f>
        <v>912.24</v>
      </c>
      <c r="F23" s="281">
        <f>ROUND(E23*1.25,0)</f>
        <v>1140</v>
      </c>
      <c r="G23" s="277">
        <f aca="true" t="shared" si="0" ref="G23:G87">F23*1.2</f>
        <v>1368</v>
      </c>
      <c r="H23" s="441"/>
    </row>
    <row r="24" spans="1:8" s="265" customFormat="1" ht="22.5" customHeight="1">
      <c r="A24" s="652" t="s">
        <v>333</v>
      </c>
      <c r="B24" s="1063" t="s">
        <v>232</v>
      </c>
      <c r="C24" s="1063"/>
      <c r="D24" s="62"/>
      <c r="E24" s="465"/>
      <c r="F24" s="406"/>
      <c r="G24" s="277"/>
      <c r="H24" s="441"/>
    </row>
    <row r="25" spans="1:8" s="265" customFormat="1" ht="42.75" customHeight="1" thickBot="1">
      <c r="A25" s="1069" t="s">
        <v>213</v>
      </c>
      <c r="B25" s="1074" t="s">
        <v>686</v>
      </c>
      <c r="C25" s="272"/>
      <c r="D25" s="104"/>
      <c r="E25" s="537"/>
      <c r="F25" s="395"/>
      <c r="G25" s="277"/>
      <c r="H25" s="442"/>
    </row>
    <row r="26" spans="1:11" s="265" customFormat="1" ht="15.75" customHeight="1" thickBot="1">
      <c r="A26" s="1061"/>
      <c r="B26" s="1075"/>
      <c r="C26" s="396" t="s">
        <v>700</v>
      </c>
      <c r="D26" s="104"/>
      <c r="E26" s="537"/>
      <c r="F26" s="395"/>
      <c r="G26" s="277"/>
      <c r="H26" s="533">
        <v>2022</v>
      </c>
      <c r="J26" s="661"/>
      <c r="K26" s="662" t="s">
        <v>849</v>
      </c>
    </row>
    <row r="27" spans="1:11" s="265" customFormat="1" ht="12.75">
      <c r="A27" s="1061"/>
      <c r="B27" s="1075"/>
      <c r="C27" s="863" t="s">
        <v>868</v>
      </c>
      <c r="D27" s="864">
        <v>20</v>
      </c>
      <c r="E27" s="416">
        <f>D27*H35</f>
        <v>270.27</v>
      </c>
      <c r="F27" s="526">
        <f aca="true" t="shared" si="1" ref="F27:F33">ROUND(E27*1.25,0)</f>
        <v>338</v>
      </c>
      <c r="G27" s="867">
        <f aca="true" t="shared" si="2" ref="G27:G33">F27*1.2</f>
        <v>405.59999999999997</v>
      </c>
      <c r="H27" s="547">
        <f>14.48*105%</f>
        <v>15.204</v>
      </c>
      <c r="I27" s="116" t="s">
        <v>806</v>
      </c>
      <c r="J27" s="663"/>
      <c r="K27" s="728">
        <v>0.05</v>
      </c>
    </row>
    <row r="28" spans="1:11" s="265" customFormat="1" ht="12.75">
      <c r="A28" s="1061"/>
      <c r="B28" s="1075"/>
      <c r="C28" s="863" t="s">
        <v>866</v>
      </c>
      <c r="D28" s="864">
        <v>20</v>
      </c>
      <c r="E28" s="416">
        <f>D28*H35</f>
        <v>270.27</v>
      </c>
      <c r="F28" s="526">
        <f t="shared" si="1"/>
        <v>338</v>
      </c>
      <c r="G28" s="867">
        <f t="shared" si="2"/>
        <v>405.59999999999997</v>
      </c>
      <c r="H28" s="547"/>
      <c r="I28" s="116"/>
      <c r="J28" s="663"/>
      <c r="K28" s="728"/>
    </row>
    <row r="29" spans="1:11" s="265" customFormat="1" ht="12.75">
      <c r="A29" s="1061"/>
      <c r="B29" s="1076"/>
      <c r="C29" s="863" t="s">
        <v>867</v>
      </c>
      <c r="D29" s="864">
        <v>20</v>
      </c>
      <c r="E29" s="416">
        <f>D29*H35</f>
        <v>270.27</v>
      </c>
      <c r="F29" s="526">
        <f t="shared" si="1"/>
        <v>338</v>
      </c>
      <c r="G29" s="867">
        <f t="shared" si="2"/>
        <v>405.59999999999997</v>
      </c>
      <c r="H29" s="547"/>
      <c r="I29" s="116"/>
      <c r="J29" s="663"/>
      <c r="K29" s="728"/>
    </row>
    <row r="30" spans="1:11" s="265" customFormat="1" ht="12.75">
      <c r="A30" s="1061"/>
      <c r="B30" s="1016"/>
      <c r="C30" s="1033" t="s">
        <v>869</v>
      </c>
      <c r="D30" s="1028">
        <v>20</v>
      </c>
      <c r="E30" s="1029">
        <f>D30*H35</f>
        <v>270.27</v>
      </c>
      <c r="F30" s="1029">
        <f t="shared" si="1"/>
        <v>338</v>
      </c>
      <c r="G30" s="1034">
        <f t="shared" si="2"/>
        <v>405.59999999999997</v>
      </c>
      <c r="H30" s="547"/>
      <c r="I30" s="116"/>
      <c r="J30" s="663"/>
      <c r="K30" s="728"/>
    </row>
    <row r="31" spans="1:11" s="265" customFormat="1" ht="12.75">
      <c r="A31" s="1061"/>
      <c r="B31" s="1016"/>
      <c r="C31" s="1033" t="s">
        <v>766</v>
      </c>
      <c r="D31" s="1028">
        <v>20</v>
      </c>
      <c r="E31" s="1029">
        <f>D31*H35</f>
        <v>270.27</v>
      </c>
      <c r="F31" s="1029">
        <f t="shared" si="1"/>
        <v>338</v>
      </c>
      <c r="G31" s="1034">
        <f t="shared" si="2"/>
        <v>405.59999999999997</v>
      </c>
      <c r="H31" s="547"/>
      <c r="I31" s="116"/>
      <c r="J31" s="663"/>
      <c r="K31" s="728"/>
    </row>
    <row r="32" spans="1:11" s="265" customFormat="1" ht="12.75">
      <c r="A32" s="1061"/>
      <c r="B32" s="1016"/>
      <c r="C32" s="1033" t="s">
        <v>988</v>
      </c>
      <c r="D32" s="1028">
        <v>20</v>
      </c>
      <c r="E32" s="1029">
        <f>D32*H35</f>
        <v>270.27</v>
      </c>
      <c r="F32" s="1029">
        <f t="shared" si="1"/>
        <v>338</v>
      </c>
      <c r="G32" s="1034">
        <f t="shared" si="2"/>
        <v>405.59999999999997</v>
      </c>
      <c r="H32" s="547"/>
      <c r="I32" s="116"/>
      <c r="J32" s="663"/>
      <c r="K32" s="728"/>
    </row>
    <row r="33" spans="1:11" s="265" customFormat="1" ht="12.75">
      <c r="A33" s="1061"/>
      <c r="B33" s="1016"/>
      <c r="C33" s="1033" t="s">
        <v>989</v>
      </c>
      <c r="D33" s="1028">
        <v>20</v>
      </c>
      <c r="E33" s="1029">
        <f>D33*H35</f>
        <v>270.27</v>
      </c>
      <c r="F33" s="1029">
        <f t="shared" si="1"/>
        <v>338</v>
      </c>
      <c r="G33" s="1034">
        <f t="shared" si="2"/>
        <v>405.59999999999997</v>
      </c>
      <c r="H33" s="547"/>
      <c r="I33" s="116"/>
      <c r="J33" s="663"/>
      <c r="K33" s="728"/>
    </row>
    <row r="34" spans="1:11" s="265" customFormat="1" ht="18" customHeight="1">
      <c r="A34" s="1061"/>
      <c r="B34" s="397"/>
      <c r="C34" s="141" t="s">
        <v>699</v>
      </c>
      <c r="D34" s="26"/>
      <c r="E34" s="306"/>
      <c r="F34" s="276"/>
      <c r="G34" s="277"/>
      <c r="H34" s="545">
        <f>11.86*105%</f>
        <v>12.453</v>
      </c>
      <c r="I34" s="116" t="s">
        <v>805</v>
      </c>
      <c r="J34" s="663"/>
      <c r="K34" s="728">
        <v>0.05</v>
      </c>
    </row>
    <row r="35" spans="1:11" s="265" customFormat="1" ht="12.75">
      <c r="A35" s="1061"/>
      <c r="B35" s="1072"/>
      <c r="C35" s="140" t="s">
        <v>860</v>
      </c>
      <c r="D35" s="26">
        <v>165</v>
      </c>
      <c r="E35" s="306">
        <f aca="true" t="shared" si="3" ref="E35:E47">D35*$H$35</f>
        <v>2229.7275</v>
      </c>
      <c r="F35" s="276">
        <f>ROUND(E35*1.25,0)</f>
        <v>2787</v>
      </c>
      <c r="G35" s="277">
        <f t="shared" si="0"/>
        <v>3344.4</v>
      </c>
      <c r="H35" s="545">
        <f>12.87*105%</f>
        <v>13.5135</v>
      </c>
      <c r="I35" s="116" t="s">
        <v>726</v>
      </c>
      <c r="J35" s="663"/>
      <c r="K35" s="728">
        <v>0.05</v>
      </c>
    </row>
    <row r="36" spans="1:11" s="265" customFormat="1" ht="12.75">
      <c r="A36" s="1061"/>
      <c r="B36" s="1072"/>
      <c r="C36" s="140" t="s">
        <v>861</v>
      </c>
      <c r="D36" s="26">
        <v>100</v>
      </c>
      <c r="E36" s="306">
        <f t="shared" si="3"/>
        <v>1351.3500000000001</v>
      </c>
      <c r="F36" s="276">
        <f aca="true" t="shared" si="4" ref="F36:F56">ROUND(E36*1.25,0)</f>
        <v>1689</v>
      </c>
      <c r="G36" s="277">
        <f t="shared" si="0"/>
        <v>2026.8</v>
      </c>
      <c r="H36" s="545">
        <f>11.86*105%</f>
        <v>12.453</v>
      </c>
      <c r="I36" s="265" t="s">
        <v>466</v>
      </c>
      <c r="J36" s="663"/>
      <c r="K36" s="728">
        <v>0.05</v>
      </c>
    </row>
    <row r="37" spans="1:11" s="265" customFormat="1" ht="13.5" thickBot="1">
      <c r="A37" s="1061"/>
      <c r="B37" s="1072"/>
      <c r="C37" s="140" t="s">
        <v>690</v>
      </c>
      <c r="D37" s="26">
        <v>120</v>
      </c>
      <c r="E37" s="306">
        <f t="shared" si="3"/>
        <v>1621.6200000000001</v>
      </c>
      <c r="F37" s="276">
        <f t="shared" si="4"/>
        <v>2027</v>
      </c>
      <c r="G37" s="277">
        <f t="shared" si="0"/>
        <v>2432.4</v>
      </c>
      <c r="H37" s="546">
        <f>12.46*105%</f>
        <v>13.083000000000002</v>
      </c>
      <c r="I37" s="116" t="s">
        <v>804</v>
      </c>
      <c r="J37" s="663"/>
      <c r="K37" s="728">
        <v>0.05</v>
      </c>
    </row>
    <row r="38" spans="1:11" s="265" customFormat="1" ht="12.75">
      <c r="A38" s="1061"/>
      <c r="B38" s="1072"/>
      <c r="C38" s="140" t="s">
        <v>937</v>
      </c>
      <c r="D38" s="26">
        <v>120</v>
      </c>
      <c r="E38" s="306">
        <f t="shared" si="3"/>
        <v>1621.6200000000001</v>
      </c>
      <c r="F38" s="276">
        <f t="shared" si="4"/>
        <v>2027</v>
      </c>
      <c r="G38" s="277">
        <f t="shared" si="0"/>
        <v>2432.4</v>
      </c>
      <c r="H38" s="1017"/>
      <c r="I38" s="116"/>
      <c r="J38" s="663"/>
      <c r="K38" s="728"/>
    </row>
    <row r="39" spans="1:8" s="265" customFormat="1" ht="12.75">
      <c r="A39" s="1061"/>
      <c r="B39" s="1072"/>
      <c r="C39" s="140" t="s">
        <v>145</v>
      </c>
      <c r="D39" s="26">
        <v>80</v>
      </c>
      <c r="E39" s="306">
        <f t="shared" si="3"/>
        <v>1081.08</v>
      </c>
      <c r="F39" s="276">
        <f t="shared" si="4"/>
        <v>1351</v>
      </c>
      <c r="G39" s="277">
        <f t="shared" si="0"/>
        <v>1621.2</v>
      </c>
      <c r="H39" s="441"/>
    </row>
    <row r="40" spans="1:8" s="265" customFormat="1" ht="12.75">
      <c r="A40" s="1061"/>
      <c r="B40" s="1072"/>
      <c r="C40" s="140" t="s">
        <v>862</v>
      </c>
      <c r="D40" s="26">
        <v>180</v>
      </c>
      <c r="E40" s="306">
        <f t="shared" si="3"/>
        <v>2432.4300000000003</v>
      </c>
      <c r="F40" s="276">
        <f t="shared" si="4"/>
        <v>3041</v>
      </c>
      <c r="G40" s="277">
        <f t="shared" si="0"/>
        <v>3649.2</v>
      </c>
      <c r="H40" s="441"/>
    </row>
    <row r="41" spans="1:8" s="265" customFormat="1" ht="16.5" customHeight="1">
      <c r="A41" s="1061"/>
      <c r="B41" s="1072"/>
      <c r="C41" s="140" t="s">
        <v>693</v>
      </c>
      <c r="D41" s="26">
        <v>80</v>
      </c>
      <c r="E41" s="306">
        <f t="shared" si="3"/>
        <v>1081.08</v>
      </c>
      <c r="F41" s="276">
        <f t="shared" si="4"/>
        <v>1351</v>
      </c>
      <c r="G41" s="277">
        <f t="shared" si="0"/>
        <v>1621.2</v>
      </c>
      <c r="H41" s="441"/>
    </row>
    <row r="42" spans="1:8" s="265" customFormat="1" ht="12.75">
      <c r="A42" s="1061"/>
      <c r="B42" s="1072"/>
      <c r="C42" s="140" t="s">
        <v>694</v>
      </c>
      <c r="D42" s="26">
        <v>180</v>
      </c>
      <c r="E42" s="306">
        <f t="shared" si="3"/>
        <v>2432.4300000000003</v>
      </c>
      <c r="F42" s="276">
        <f t="shared" si="4"/>
        <v>3041</v>
      </c>
      <c r="G42" s="277">
        <f t="shared" si="0"/>
        <v>3649.2</v>
      </c>
      <c r="H42" s="441"/>
    </row>
    <row r="43" spans="1:8" s="265" customFormat="1" ht="12.75">
      <c r="A43" s="1061"/>
      <c r="B43" s="1072"/>
      <c r="C43" s="140" t="s">
        <v>695</v>
      </c>
      <c r="D43" s="26">
        <v>43</v>
      </c>
      <c r="E43" s="306">
        <f t="shared" si="3"/>
        <v>581.0805</v>
      </c>
      <c r="F43" s="276">
        <f t="shared" si="4"/>
        <v>726</v>
      </c>
      <c r="G43" s="277">
        <f t="shared" si="0"/>
        <v>871.1999999999999</v>
      </c>
      <c r="H43" s="441"/>
    </row>
    <row r="44" spans="1:8" s="265" customFormat="1" ht="12.75">
      <c r="A44" s="1061"/>
      <c r="B44" s="1072"/>
      <c r="C44" s="140" t="s">
        <v>863</v>
      </c>
      <c r="D44" s="26">
        <v>110</v>
      </c>
      <c r="E44" s="306">
        <f t="shared" si="3"/>
        <v>1486.4850000000001</v>
      </c>
      <c r="F44" s="276">
        <f t="shared" si="4"/>
        <v>1858</v>
      </c>
      <c r="G44" s="277">
        <f t="shared" si="0"/>
        <v>2229.6</v>
      </c>
      <c r="H44" s="441"/>
    </row>
    <row r="45" spans="1:8" s="265" customFormat="1" ht="12.75">
      <c r="A45" s="1061"/>
      <c r="B45" s="1072"/>
      <c r="C45" s="140" t="s">
        <v>697</v>
      </c>
      <c r="D45" s="26">
        <v>260</v>
      </c>
      <c r="E45" s="306">
        <f t="shared" si="3"/>
        <v>3513.51</v>
      </c>
      <c r="F45" s="276">
        <f t="shared" si="4"/>
        <v>4392</v>
      </c>
      <c r="G45" s="277">
        <f t="shared" si="0"/>
        <v>5270.4</v>
      </c>
      <c r="H45" s="441"/>
    </row>
    <row r="46" spans="1:8" s="265" customFormat="1" ht="12.75">
      <c r="A46" s="1061"/>
      <c r="B46" s="1072"/>
      <c r="C46" s="140" t="s">
        <v>976</v>
      </c>
      <c r="D46" s="26">
        <v>180</v>
      </c>
      <c r="E46" s="306">
        <f t="shared" si="3"/>
        <v>2432.4300000000003</v>
      </c>
      <c r="F46" s="276">
        <f t="shared" si="4"/>
        <v>3041</v>
      </c>
      <c r="G46" s="277">
        <f t="shared" si="0"/>
        <v>3649.2</v>
      </c>
      <c r="H46" s="441"/>
    </row>
    <row r="47" spans="1:8" s="265" customFormat="1" ht="11.25" customHeight="1">
      <c r="A47" s="1061"/>
      <c r="B47" s="1072"/>
      <c r="C47" s="140" t="s">
        <v>698</v>
      </c>
      <c r="D47" s="26">
        <v>60</v>
      </c>
      <c r="E47" s="306">
        <f t="shared" si="3"/>
        <v>810.8100000000001</v>
      </c>
      <c r="F47" s="276">
        <f t="shared" si="4"/>
        <v>1014</v>
      </c>
      <c r="G47" s="277">
        <f t="shared" si="0"/>
        <v>1216.8</v>
      </c>
      <c r="H47" s="441"/>
    </row>
    <row r="48" spans="1:8" s="265" customFormat="1" ht="15.75" customHeight="1">
      <c r="A48" s="1061"/>
      <c r="B48" s="397"/>
      <c r="C48" s="141" t="s">
        <v>701</v>
      </c>
      <c r="D48" s="26"/>
      <c r="E48" s="306"/>
      <c r="F48" s="276"/>
      <c r="G48" s="277"/>
      <c r="H48" s="441"/>
    </row>
    <row r="49" spans="1:8" s="265" customFormat="1" ht="11.25" customHeight="1">
      <c r="A49" s="1061"/>
      <c r="B49" s="1065"/>
      <c r="C49" s="140" t="s">
        <v>716</v>
      </c>
      <c r="D49" s="28">
        <v>350</v>
      </c>
      <c r="E49" s="306">
        <f>D49*$H$35</f>
        <v>4729.725</v>
      </c>
      <c r="F49" s="276">
        <f t="shared" si="4"/>
        <v>5912</v>
      </c>
      <c r="G49" s="277">
        <f t="shared" si="0"/>
        <v>7094.4</v>
      </c>
      <c r="H49" s="441"/>
    </row>
    <row r="50" spans="1:8" s="265" customFormat="1" ht="26.25" customHeight="1">
      <c r="A50" s="1061"/>
      <c r="B50" s="1065"/>
      <c r="C50" s="551" t="s">
        <v>717</v>
      </c>
      <c r="D50" s="28"/>
      <c r="E50" s="306"/>
      <c r="F50" s="276"/>
      <c r="G50" s="277"/>
      <c r="H50" s="441"/>
    </row>
    <row r="51" spans="1:8" s="265" customFormat="1" ht="11.25" customHeight="1">
      <c r="A51" s="1061"/>
      <c r="B51" s="1065"/>
      <c r="C51" s="866" t="s">
        <v>857</v>
      </c>
      <c r="D51" s="525">
        <v>240</v>
      </c>
      <c r="E51" s="416">
        <f>D51*H35</f>
        <v>3243.2400000000002</v>
      </c>
      <c r="F51" s="526">
        <f t="shared" si="4"/>
        <v>4054</v>
      </c>
      <c r="G51" s="867">
        <f t="shared" si="0"/>
        <v>4864.8</v>
      </c>
      <c r="H51" s="441"/>
    </row>
    <row r="52" spans="1:8" s="265" customFormat="1" ht="11.25" customHeight="1">
      <c r="A52" s="1061"/>
      <c r="B52" s="1065"/>
      <c r="C52" s="866" t="s">
        <v>858</v>
      </c>
      <c r="D52" s="525">
        <v>240</v>
      </c>
      <c r="E52" s="416">
        <f>D52*H35</f>
        <v>3243.2400000000002</v>
      </c>
      <c r="F52" s="526">
        <f t="shared" si="4"/>
        <v>4054</v>
      </c>
      <c r="G52" s="867">
        <f t="shared" si="0"/>
        <v>4864.8</v>
      </c>
      <c r="H52" s="441"/>
    </row>
    <row r="53" spans="1:8" s="534" customFormat="1" ht="11.25" customHeight="1">
      <c r="A53" s="1061"/>
      <c r="B53" s="1065"/>
      <c r="C53" s="866" t="s">
        <v>859</v>
      </c>
      <c r="D53" s="525">
        <v>240</v>
      </c>
      <c r="E53" s="416">
        <f>D53*H35</f>
        <v>3243.2400000000002</v>
      </c>
      <c r="F53" s="416">
        <f>ROUND(E53*1.25,0)</f>
        <v>4054</v>
      </c>
      <c r="G53" s="867">
        <f t="shared" si="0"/>
        <v>4864.8</v>
      </c>
      <c r="H53" s="651"/>
    </row>
    <row r="54" spans="1:8" s="265" customFormat="1" ht="21.75" customHeight="1">
      <c r="A54" s="1061"/>
      <c r="B54" s="1065"/>
      <c r="C54" s="551" t="s">
        <v>718</v>
      </c>
      <c r="D54" s="28"/>
      <c r="E54" s="306"/>
      <c r="F54" s="276"/>
      <c r="G54" s="277"/>
      <c r="H54" s="441"/>
    </row>
    <row r="55" spans="1:8" s="265" customFormat="1" ht="11.25" customHeight="1">
      <c r="A55" s="1061"/>
      <c r="B55" s="1065"/>
      <c r="C55" s="866" t="s">
        <v>857</v>
      </c>
      <c r="D55" s="525">
        <v>240</v>
      </c>
      <c r="E55" s="416">
        <f>D55*H35</f>
        <v>3243.2400000000002</v>
      </c>
      <c r="F55" s="526">
        <f t="shared" si="4"/>
        <v>4054</v>
      </c>
      <c r="G55" s="867">
        <f t="shared" si="0"/>
        <v>4864.8</v>
      </c>
      <c r="H55" s="441"/>
    </row>
    <row r="56" spans="1:8" s="265" customFormat="1" ht="11.25" customHeight="1">
      <c r="A56" s="1061"/>
      <c r="B56" s="1065"/>
      <c r="C56" s="866" t="s">
        <v>858</v>
      </c>
      <c r="D56" s="525">
        <v>240</v>
      </c>
      <c r="E56" s="416">
        <f>D56*H35</f>
        <v>3243.2400000000002</v>
      </c>
      <c r="F56" s="526">
        <f t="shared" si="4"/>
        <v>4054</v>
      </c>
      <c r="G56" s="867">
        <f t="shared" si="0"/>
        <v>4864.8</v>
      </c>
      <c r="H56" s="441"/>
    </row>
    <row r="57" spans="1:8" s="265" customFormat="1" ht="12.75">
      <c r="A57" s="1061"/>
      <c r="B57" s="1065"/>
      <c r="C57" s="866" t="s">
        <v>859</v>
      </c>
      <c r="D57" s="525">
        <v>240</v>
      </c>
      <c r="E57" s="416">
        <f>D57*H35</f>
        <v>3243.2400000000002</v>
      </c>
      <c r="F57" s="526">
        <f>ROUND(E57*1.25,0)</f>
        <v>4054</v>
      </c>
      <c r="G57" s="867">
        <f t="shared" si="0"/>
        <v>4864.8</v>
      </c>
      <c r="H57" s="441"/>
    </row>
    <row r="58" spans="1:8" s="265" customFormat="1" ht="12.75" customHeight="1">
      <c r="A58" s="1061"/>
      <c r="B58" s="398"/>
      <c r="C58" s="142" t="s">
        <v>658</v>
      </c>
      <c r="D58" s="28"/>
      <c r="E58" s="450"/>
      <c r="F58" s="276"/>
      <c r="G58" s="277"/>
      <c r="H58" s="441"/>
    </row>
    <row r="59" spans="1:8" s="265" customFormat="1" ht="12.75">
      <c r="A59" s="1061"/>
      <c r="B59" s="1065"/>
      <c r="C59" s="143" t="s">
        <v>328</v>
      </c>
      <c r="D59" s="38">
        <v>50</v>
      </c>
      <c r="E59" s="306">
        <f aca="true" t="shared" si="5" ref="E59:E64">D59*$H$36</f>
        <v>622.65</v>
      </c>
      <c r="F59" s="276">
        <f aca="true" t="shared" si="6" ref="F59:F64">ROUND(E59*1.25,0)</f>
        <v>778</v>
      </c>
      <c r="G59" s="277">
        <f t="shared" si="0"/>
        <v>933.5999999999999</v>
      </c>
      <c r="H59" s="441"/>
    </row>
    <row r="60" spans="1:8" s="265" customFormat="1" ht="12.75">
      <c r="A60" s="1061"/>
      <c r="B60" s="1065"/>
      <c r="C60" s="143" t="s">
        <v>706</v>
      </c>
      <c r="D60" s="23">
        <v>45</v>
      </c>
      <c r="E60" s="306">
        <f t="shared" si="5"/>
        <v>560.385</v>
      </c>
      <c r="F60" s="276">
        <f t="shared" si="6"/>
        <v>700</v>
      </c>
      <c r="G60" s="277">
        <f t="shared" si="0"/>
        <v>840</v>
      </c>
      <c r="H60" s="441"/>
    </row>
    <row r="61" spans="1:8" s="265" customFormat="1" ht="18.75" customHeight="1">
      <c r="A61" s="1061"/>
      <c r="B61" s="1065"/>
      <c r="C61" s="143" t="s">
        <v>709</v>
      </c>
      <c r="D61" s="23">
        <v>120</v>
      </c>
      <c r="E61" s="306">
        <f t="shared" si="5"/>
        <v>1494.36</v>
      </c>
      <c r="F61" s="276">
        <f t="shared" si="6"/>
        <v>1868</v>
      </c>
      <c r="G61" s="277">
        <f t="shared" si="0"/>
        <v>2241.6</v>
      </c>
      <c r="H61" s="441"/>
    </row>
    <row r="62" spans="1:8" s="265" customFormat="1" ht="12.75">
      <c r="A62" s="1061"/>
      <c r="B62" s="1065"/>
      <c r="C62" s="140" t="s">
        <v>661</v>
      </c>
      <c r="D62" s="23">
        <v>45</v>
      </c>
      <c r="E62" s="306">
        <f t="shared" si="5"/>
        <v>560.385</v>
      </c>
      <c r="F62" s="276">
        <f t="shared" si="6"/>
        <v>700</v>
      </c>
      <c r="G62" s="277">
        <f t="shared" si="0"/>
        <v>840</v>
      </c>
      <c r="H62" s="441"/>
    </row>
    <row r="63" spans="1:8" s="265" customFormat="1" ht="12.75">
      <c r="A63" s="1061"/>
      <c r="B63" s="1065"/>
      <c r="C63" s="143" t="s">
        <v>707</v>
      </c>
      <c r="D63" s="23">
        <v>120</v>
      </c>
      <c r="E63" s="306">
        <f t="shared" si="5"/>
        <v>1494.36</v>
      </c>
      <c r="F63" s="276">
        <f t="shared" si="6"/>
        <v>1868</v>
      </c>
      <c r="G63" s="277">
        <f t="shared" si="0"/>
        <v>2241.6</v>
      </c>
      <c r="H63" s="441"/>
    </row>
    <row r="64" spans="1:8" s="265" customFormat="1" ht="12.75">
      <c r="A64" s="1061"/>
      <c r="B64" s="1065"/>
      <c r="C64" s="192" t="s">
        <v>708</v>
      </c>
      <c r="D64" s="23">
        <v>120</v>
      </c>
      <c r="E64" s="306">
        <f t="shared" si="5"/>
        <v>1494.36</v>
      </c>
      <c r="F64" s="276">
        <f t="shared" si="6"/>
        <v>1868</v>
      </c>
      <c r="G64" s="277">
        <f t="shared" si="0"/>
        <v>2241.6</v>
      </c>
      <c r="H64" s="441"/>
    </row>
    <row r="65" spans="1:8" s="265" customFormat="1" ht="21.75" customHeight="1">
      <c r="A65" s="1061"/>
      <c r="B65" s="398"/>
      <c r="C65" s="181" t="s">
        <v>710</v>
      </c>
      <c r="D65" s="23"/>
      <c r="E65" s="321"/>
      <c r="F65" s="276"/>
      <c r="G65" s="277"/>
      <c r="H65" s="441"/>
    </row>
    <row r="66" spans="1:8" s="265" customFormat="1" ht="12.75">
      <c r="A66" s="1061"/>
      <c r="B66" s="398"/>
      <c r="C66" s="143" t="s">
        <v>747</v>
      </c>
      <c r="D66" s="23">
        <v>32</v>
      </c>
      <c r="E66" s="523">
        <f>D66*H34</f>
        <v>398.496</v>
      </c>
      <c r="F66" s="276">
        <f>ROUND(E66*1.25,0)</f>
        <v>498</v>
      </c>
      <c r="G66" s="277">
        <f t="shared" si="0"/>
        <v>597.6</v>
      </c>
      <c r="H66" s="443"/>
    </row>
    <row r="67" spans="1:8" s="265" customFormat="1" ht="15.75">
      <c r="A67" s="1061"/>
      <c r="B67" s="398"/>
      <c r="C67" s="190" t="s">
        <v>711</v>
      </c>
      <c r="D67" s="23"/>
      <c r="E67" s="451"/>
      <c r="F67" s="276"/>
      <c r="G67" s="277"/>
      <c r="H67" s="443"/>
    </row>
    <row r="68" spans="1:8" s="265" customFormat="1" ht="12.75">
      <c r="A68" s="1061"/>
      <c r="B68" s="1065"/>
      <c r="C68" s="143" t="s">
        <v>712</v>
      </c>
      <c r="D68" s="23">
        <v>170</v>
      </c>
      <c r="E68" s="523">
        <f>D68*H37</f>
        <v>2224.11</v>
      </c>
      <c r="F68" s="276">
        <f>ROUND(E68*1.25,0)</f>
        <v>2780</v>
      </c>
      <c r="G68" s="277">
        <f t="shared" si="0"/>
        <v>3336</v>
      </c>
      <c r="H68" s="443"/>
    </row>
    <row r="69" spans="1:8" s="265" customFormat="1" ht="13.5" thickBot="1">
      <c r="A69" s="1062"/>
      <c r="B69" s="1073"/>
      <c r="C69" s="187" t="s">
        <v>713</v>
      </c>
      <c r="D69" s="75">
        <v>590</v>
      </c>
      <c r="E69" s="524">
        <f>D69*H37</f>
        <v>7718.970000000001</v>
      </c>
      <c r="F69" s="281">
        <f>ROUND(E69*1.25,0)</f>
        <v>9649</v>
      </c>
      <c r="G69" s="277">
        <f t="shared" si="0"/>
        <v>11578.8</v>
      </c>
      <c r="H69" s="443"/>
    </row>
    <row r="70" spans="1:8" s="265" customFormat="1" ht="52.5" customHeight="1">
      <c r="A70" s="1070" t="s">
        <v>737</v>
      </c>
      <c r="B70" s="1077" t="s">
        <v>43</v>
      </c>
      <c r="C70" s="408"/>
      <c r="D70" s="376"/>
      <c r="E70" s="538"/>
      <c r="F70" s="406"/>
      <c r="G70" s="277"/>
      <c r="H70" s="443"/>
    </row>
    <row r="71" spans="1:8" s="265" customFormat="1" ht="15.75">
      <c r="A71" s="1069"/>
      <c r="B71" s="1075"/>
      <c r="C71" s="232" t="s">
        <v>700</v>
      </c>
      <c r="D71" s="104"/>
      <c r="E71" s="539"/>
      <c r="F71" s="276"/>
      <c r="G71" s="277"/>
      <c r="H71" s="443"/>
    </row>
    <row r="72" spans="1:8" s="265" customFormat="1" ht="12" customHeight="1">
      <c r="A72" s="1069"/>
      <c r="B72" s="1075"/>
      <c r="C72" s="863" t="s">
        <v>868</v>
      </c>
      <c r="D72" s="528">
        <v>20</v>
      </c>
      <c r="E72" s="416">
        <f>D72*H35</f>
        <v>270.27</v>
      </c>
      <c r="F72" s="526">
        <f>ROUND(E72*1.25,0)</f>
        <v>338</v>
      </c>
      <c r="G72" s="867">
        <f t="shared" si="0"/>
        <v>405.59999999999997</v>
      </c>
      <c r="H72" s="443"/>
    </row>
    <row r="73" spans="1:8" s="265" customFormat="1" ht="12" customHeight="1">
      <c r="A73" s="1069"/>
      <c r="B73" s="1075"/>
      <c r="C73" s="863" t="s">
        <v>866</v>
      </c>
      <c r="D73" s="528">
        <v>20</v>
      </c>
      <c r="E73" s="416">
        <f>D73*H35</f>
        <v>270.27</v>
      </c>
      <c r="F73" s="526">
        <f>ROUND(E73*1.25,0)</f>
        <v>338</v>
      </c>
      <c r="G73" s="867">
        <f t="shared" si="0"/>
        <v>405.59999999999997</v>
      </c>
      <c r="H73" s="443"/>
    </row>
    <row r="74" spans="1:8" s="265" customFormat="1" ht="12" customHeight="1">
      <c r="A74" s="1069"/>
      <c r="B74" s="1075"/>
      <c r="C74" s="863" t="s">
        <v>872</v>
      </c>
      <c r="D74" s="528">
        <v>20</v>
      </c>
      <c r="E74" s="416">
        <f>D74*H35</f>
        <v>270.27</v>
      </c>
      <c r="F74" s="526">
        <f>ROUND(E74*1.25,0)</f>
        <v>338</v>
      </c>
      <c r="G74" s="867">
        <f t="shared" si="0"/>
        <v>405.59999999999997</v>
      </c>
      <c r="H74" s="443"/>
    </row>
    <row r="75" spans="1:8" s="265" customFormat="1" ht="12" customHeight="1">
      <c r="A75" s="1069"/>
      <c r="B75" s="1076"/>
      <c r="C75" s="863" t="s">
        <v>766</v>
      </c>
      <c r="D75" s="528">
        <v>20</v>
      </c>
      <c r="E75" s="416">
        <f>D75*H35</f>
        <v>270.27</v>
      </c>
      <c r="F75" s="526">
        <f>ROUND(E75*1.25,0)</f>
        <v>338</v>
      </c>
      <c r="G75" s="867">
        <f t="shared" si="0"/>
        <v>405.59999999999997</v>
      </c>
      <c r="H75" s="443"/>
    </row>
    <row r="76" spans="1:8" s="265" customFormat="1" ht="12" customHeight="1">
      <c r="A76" s="1069"/>
      <c r="B76" s="1016"/>
      <c r="C76" s="141" t="s">
        <v>699</v>
      </c>
      <c r="D76" s="528"/>
      <c r="E76" s="416"/>
      <c r="F76" s="526"/>
      <c r="G76" s="867"/>
      <c r="H76" s="443"/>
    </row>
    <row r="77" spans="1:8" s="265" customFormat="1" ht="12" customHeight="1">
      <c r="A77" s="1069"/>
      <c r="B77" s="1016"/>
      <c r="C77" s="140" t="s">
        <v>937</v>
      </c>
      <c r="D77" s="528">
        <v>120</v>
      </c>
      <c r="E77" s="416">
        <f>D77*H35</f>
        <v>1621.6200000000001</v>
      </c>
      <c r="F77" s="526">
        <f>ROUND(E77*1.25,0)</f>
        <v>2027</v>
      </c>
      <c r="G77" s="867">
        <f t="shared" si="0"/>
        <v>2432.4</v>
      </c>
      <c r="H77" s="443"/>
    </row>
    <row r="78" spans="1:8" s="265" customFormat="1" ht="12" customHeight="1">
      <c r="A78" s="1069"/>
      <c r="B78" s="399"/>
      <c r="C78" s="141" t="s">
        <v>701</v>
      </c>
      <c r="D78" s="23"/>
      <c r="E78" s="306"/>
      <c r="F78" s="276"/>
      <c r="G78" s="277"/>
      <c r="H78" s="443"/>
    </row>
    <row r="79" spans="1:8" s="265" customFormat="1" ht="12" customHeight="1">
      <c r="A79" s="1069"/>
      <c r="B79" s="399"/>
      <c r="C79" s="140" t="s">
        <v>702</v>
      </c>
      <c r="D79" s="28">
        <v>350</v>
      </c>
      <c r="E79" s="306">
        <f>D79*$H$35</f>
        <v>4729.725</v>
      </c>
      <c r="F79" s="276">
        <f aca="true" t="shared" si="7" ref="F79:F87">ROUND(E79*1.25,0)</f>
        <v>5912</v>
      </c>
      <c r="G79" s="277">
        <f t="shared" si="0"/>
        <v>7094.4</v>
      </c>
      <c r="H79" s="443"/>
    </row>
    <row r="80" spans="1:8" s="265" customFormat="1" ht="33.75" customHeight="1">
      <c r="A80" s="1069"/>
      <c r="B80" s="399"/>
      <c r="C80" s="551" t="s">
        <v>717</v>
      </c>
      <c r="D80" s="28"/>
      <c r="E80" s="306"/>
      <c r="F80" s="276"/>
      <c r="G80" s="277"/>
      <c r="H80" s="443"/>
    </row>
    <row r="81" spans="1:8" s="265" customFormat="1" ht="12" customHeight="1">
      <c r="A81" s="1069"/>
      <c r="B81" s="399"/>
      <c r="C81" s="866" t="s">
        <v>857</v>
      </c>
      <c r="D81" s="525">
        <v>240</v>
      </c>
      <c r="E81" s="416">
        <f>D81*H35</f>
        <v>3243.2400000000002</v>
      </c>
      <c r="F81" s="526">
        <f>ROUND(E81*1.25,0)</f>
        <v>4054</v>
      </c>
      <c r="G81" s="867">
        <f t="shared" si="0"/>
        <v>4864.8</v>
      </c>
      <c r="H81" s="443"/>
    </row>
    <row r="82" spans="1:8" s="265" customFormat="1" ht="12" customHeight="1">
      <c r="A82" s="1069"/>
      <c r="B82" s="399"/>
      <c r="C82" s="866" t="s">
        <v>858</v>
      </c>
      <c r="D82" s="525">
        <v>240</v>
      </c>
      <c r="E82" s="416">
        <f>D82*H35</f>
        <v>3243.2400000000002</v>
      </c>
      <c r="F82" s="526">
        <f t="shared" si="7"/>
        <v>4054</v>
      </c>
      <c r="G82" s="867">
        <f t="shared" si="0"/>
        <v>4864.8</v>
      </c>
      <c r="H82" s="443"/>
    </row>
    <row r="83" spans="1:8" s="265" customFormat="1" ht="12" customHeight="1">
      <c r="A83" s="1069"/>
      <c r="B83" s="399"/>
      <c r="C83" s="866" t="s">
        <v>859</v>
      </c>
      <c r="D83" s="525">
        <v>240</v>
      </c>
      <c r="E83" s="416">
        <f>D83*H35</f>
        <v>3243.2400000000002</v>
      </c>
      <c r="F83" s="416">
        <f t="shared" si="7"/>
        <v>4054</v>
      </c>
      <c r="G83" s="867">
        <f t="shared" si="0"/>
        <v>4864.8</v>
      </c>
      <c r="H83" s="443"/>
    </row>
    <row r="84" spans="1:8" s="265" customFormat="1" ht="22.5" customHeight="1">
      <c r="A84" s="1069"/>
      <c r="B84" s="399"/>
      <c r="C84" s="551" t="s">
        <v>718</v>
      </c>
      <c r="D84" s="28"/>
      <c r="E84" s="306"/>
      <c r="F84" s="276"/>
      <c r="G84" s="277"/>
      <c r="H84" s="443"/>
    </row>
    <row r="85" spans="1:8" s="265" customFormat="1" ht="12" customHeight="1">
      <c r="A85" s="1069"/>
      <c r="B85" s="399"/>
      <c r="C85" s="866" t="s">
        <v>857</v>
      </c>
      <c r="D85" s="525">
        <v>240</v>
      </c>
      <c r="E85" s="416">
        <f>D85*H35</f>
        <v>3243.2400000000002</v>
      </c>
      <c r="F85" s="526">
        <f t="shared" si="7"/>
        <v>4054</v>
      </c>
      <c r="G85" s="867">
        <f t="shared" si="0"/>
        <v>4864.8</v>
      </c>
      <c r="H85" s="443"/>
    </row>
    <row r="86" spans="1:8" s="265" customFormat="1" ht="12" customHeight="1">
      <c r="A86" s="1069"/>
      <c r="B86" s="399"/>
      <c r="C86" s="866" t="s">
        <v>858</v>
      </c>
      <c r="D86" s="525">
        <v>240</v>
      </c>
      <c r="E86" s="416">
        <f>D86*H35</f>
        <v>3243.2400000000002</v>
      </c>
      <c r="F86" s="526">
        <f t="shared" si="7"/>
        <v>4054</v>
      </c>
      <c r="G86" s="867">
        <f t="shared" si="0"/>
        <v>4864.8</v>
      </c>
      <c r="H86" s="443"/>
    </row>
    <row r="87" spans="1:8" s="265" customFormat="1" ht="11.25" customHeight="1">
      <c r="A87" s="1069"/>
      <c r="B87" s="399"/>
      <c r="C87" s="866" t="s">
        <v>859</v>
      </c>
      <c r="D87" s="525">
        <v>240</v>
      </c>
      <c r="E87" s="416">
        <f>D87*H35</f>
        <v>3243.2400000000002</v>
      </c>
      <c r="F87" s="526">
        <f t="shared" si="7"/>
        <v>4054</v>
      </c>
      <c r="G87" s="867">
        <f t="shared" si="0"/>
        <v>4864.8</v>
      </c>
      <c r="H87" s="443"/>
    </row>
    <row r="88" spans="1:8" s="265" customFormat="1" ht="16.5" customHeight="1">
      <c r="A88" s="1069"/>
      <c r="B88" s="399"/>
      <c r="C88" s="142" t="s">
        <v>659</v>
      </c>
      <c r="D88" s="28"/>
      <c r="E88" s="451"/>
      <c r="F88" s="276"/>
      <c r="G88" s="277"/>
      <c r="H88" s="443"/>
    </row>
    <row r="89" spans="1:8" s="265" customFormat="1" ht="15" customHeight="1">
      <c r="A89" s="1069"/>
      <c r="B89" s="399"/>
      <c r="C89" s="143" t="s">
        <v>328</v>
      </c>
      <c r="D89" s="23">
        <v>50</v>
      </c>
      <c r="E89" s="306">
        <f aca="true" t="shared" si="8" ref="E89:E96">D89*$H$36</f>
        <v>622.65</v>
      </c>
      <c r="F89" s="276">
        <f>ROUND(E89*1.25,0)</f>
        <v>778</v>
      </c>
      <c r="G89" s="277">
        <f aca="true" t="shared" si="9" ref="G89:G153">F89*1.2</f>
        <v>933.5999999999999</v>
      </c>
      <c r="H89" s="441"/>
    </row>
    <row r="90" spans="1:8" s="265" customFormat="1" ht="12.75">
      <c r="A90" s="1069"/>
      <c r="B90" s="399"/>
      <c r="C90" s="143" t="s">
        <v>706</v>
      </c>
      <c r="D90" s="23">
        <v>45</v>
      </c>
      <c r="E90" s="306">
        <f t="shared" si="8"/>
        <v>560.385</v>
      </c>
      <c r="F90" s="276">
        <f aca="true" t="shared" si="10" ref="F90:F96">ROUND(E90*1.25,0)</f>
        <v>700</v>
      </c>
      <c r="G90" s="277">
        <f t="shared" si="9"/>
        <v>840</v>
      </c>
      <c r="H90" s="441"/>
    </row>
    <row r="91" spans="1:8" s="265" customFormat="1" ht="12.75">
      <c r="A91" s="1069"/>
      <c r="B91" s="399"/>
      <c r="C91" s="143" t="s">
        <v>709</v>
      </c>
      <c r="D91" s="23">
        <v>120</v>
      </c>
      <c r="E91" s="306">
        <f t="shared" si="8"/>
        <v>1494.36</v>
      </c>
      <c r="F91" s="276">
        <f t="shared" si="10"/>
        <v>1868</v>
      </c>
      <c r="G91" s="277">
        <f t="shared" si="9"/>
        <v>2241.6</v>
      </c>
      <c r="H91" s="441"/>
    </row>
    <row r="92" spans="1:8" s="265" customFormat="1" ht="12.75">
      <c r="A92" s="1069"/>
      <c r="B92" s="399"/>
      <c r="C92" s="143" t="s">
        <v>222</v>
      </c>
      <c r="D92" s="23">
        <v>50</v>
      </c>
      <c r="E92" s="306">
        <f t="shared" si="8"/>
        <v>622.65</v>
      </c>
      <c r="F92" s="276">
        <f>ROUND(E92*1.25,0)</f>
        <v>778</v>
      </c>
      <c r="G92" s="277">
        <f t="shared" si="9"/>
        <v>933.5999999999999</v>
      </c>
      <c r="H92" s="441"/>
    </row>
    <row r="93" spans="1:8" s="265" customFormat="1" ht="12.75">
      <c r="A93" s="1069"/>
      <c r="B93" s="399"/>
      <c r="C93" s="143" t="s">
        <v>52</v>
      </c>
      <c r="D93" s="23">
        <v>50</v>
      </c>
      <c r="E93" s="306">
        <f t="shared" si="8"/>
        <v>622.65</v>
      </c>
      <c r="F93" s="276">
        <f t="shared" si="10"/>
        <v>778</v>
      </c>
      <c r="G93" s="277">
        <f t="shared" si="9"/>
        <v>933.5999999999999</v>
      </c>
      <c r="H93" s="441"/>
    </row>
    <row r="94" spans="1:8" s="265" customFormat="1" ht="12.75">
      <c r="A94" s="1069"/>
      <c r="B94" s="399"/>
      <c r="C94" s="400" t="s">
        <v>331</v>
      </c>
      <c r="D94" s="23">
        <v>50</v>
      </c>
      <c r="E94" s="306">
        <f t="shared" si="8"/>
        <v>622.65</v>
      </c>
      <c r="F94" s="276">
        <f t="shared" si="10"/>
        <v>778</v>
      </c>
      <c r="G94" s="277">
        <f t="shared" si="9"/>
        <v>933.5999999999999</v>
      </c>
      <c r="H94" s="441"/>
    </row>
    <row r="95" spans="1:8" s="265" customFormat="1" ht="12.75">
      <c r="A95" s="1069"/>
      <c r="B95" s="399"/>
      <c r="C95" s="143" t="s">
        <v>707</v>
      </c>
      <c r="D95" s="23">
        <v>120</v>
      </c>
      <c r="E95" s="306">
        <f t="shared" si="8"/>
        <v>1494.36</v>
      </c>
      <c r="F95" s="276">
        <f t="shared" si="10"/>
        <v>1868</v>
      </c>
      <c r="G95" s="277">
        <f t="shared" si="9"/>
        <v>2241.6</v>
      </c>
      <c r="H95" s="441"/>
    </row>
    <row r="96" spans="1:8" s="265" customFormat="1" ht="12.75">
      <c r="A96" s="1069"/>
      <c r="B96" s="399"/>
      <c r="C96" s="144" t="s">
        <v>708</v>
      </c>
      <c r="D96" s="38">
        <v>120</v>
      </c>
      <c r="E96" s="306">
        <f t="shared" si="8"/>
        <v>1494.36</v>
      </c>
      <c r="F96" s="276">
        <f t="shared" si="10"/>
        <v>1868</v>
      </c>
      <c r="G96" s="277">
        <f t="shared" si="9"/>
        <v>2241.6</v>
      </c>
      <c r="H96" s="441"/>
    </row>
    <row r="97" spans="1:8" s="265" customFormat="1" ht="15.75">
      <c r="A97" s="1069"/>
      <c r="B97" s="399"/>
      <c r="C97" s="145" t="s">
        <v>711</v>
      </c>
      <c r="D97" s="23"/>
      <c r="E97" s="451"/>
      <c r="F97" s="276"/>
      <c r="G97" s="277"/>
      <c r="H97" s="443"/>
    </row>
    <row r="98" spans="1:8" s="265" customFormat="1" ht="16.5" customHeight="1">
      <c r="A98" s="1069"/>
      <c r="B98" s="399"/>
      <c r="C98" s="143" t="s">
        <v>712</v>
      </c>
      <c r="D98" s="23">
        <v>170</v>
      </c>
      <c r="E98" s="523">
        <f>D98*H37</f>
        <v>2224.11</v>
      </c>
      <c r="F98" s="276">
        <f>ROUND(E98*1.25,0)</f>
        <v>2780</v>
      </c>
      <c r="G98" s="277">
        <f t="shared" si="9"/>
        <v>3336</v>
      </c>
      <c r="H98" s="443"/>
    </row>
    <row r="99" spans="1:8" s="265" customFormat="1" ht="13.5" thickBot="1">
      <c r="A99" s="1071"/>
      <c r="B99" s="409"/>
      <c r="C99" s="187" t="s">
        <v>713</v>
      </c>
      <c r="D99" s="75">
        <v>590</v>
      </c>
      <c r="E99" s="524">
        <f>D99*H37</f>
        <v>7718.970000000001</v>
      </c>
      <c r="F99" s="281">
        <f>ROUND(E99*1.25,0)</f>
        <v>9649</v>
      </c>
      <c r="G99" s="277">
        <f t="shared" si="9"/>
        <v>11578.8</v>
      </c>
      <c r="H99" s="443"/>
    </row>
    <row r="100" spans="1:8" s="265" customFormat="1" ht="52.5" customHeight="1">
      <c r="A100" s="1070" t="s">
        <v>738</v>
      </c>
      <c r="B100" s="1077" t="s">
        <v>44</v>
      </c>
      <c r="C100" s="408"/>
      <c r="D100" s="376"/>
      <c r="E100" s="538"/>
      <c r="F100" s="406"/>
      <c r="G100" s="277"/>
      <c r="H100" s="444"/>
    </row>
    <row r="101" spans="1:8" s="265" customFormat="1" ht="15.75">
      <c r="A101" s="1069"/>
      <c r="B101" s="1075"/>
      <c r="C101" s="385" t="s">
        <v>700</v>
      </c>
      <c r="D101" s="104"/>
      <c r="E101" s="539"/>
      <c r="F101" s="276"/>
      <c r="G101" s="277"/>
      <c r="H101" s="444"/>
    </row>
    <row r="102" spans="1:8" s="265" customFormat="1" ht="12.75">
      <c r="A102" s="1069"/>
      <c r="B102" s="1075"/>
      <c r="C102" s="863" t="s">
        <v>868</v>
      </c>
      <c r="D102" s="528">
        <v>20</v>
      </c>
      <c r="E102" s="416">
        <f>D102*H35</f>
        <v>270.27</v>
      </c>
      <c r="F102" s="526">
        <f>ROUND(E102*1.25,0)</f>
        <v>338</v>
      </c>
      <c r="G102" s="867">
        <f t="shared" si="9"/>
        <v>405.59999999999997</v>
      </c>
      <c r="H102" s="443"/>
    </row>
    <row r="103" spans="1:8" s="265" customFormat="1" ht="12.75">
      <c r="A103" s="1069"/>
      <c r="B103" s="1075"/>
      <c r="C103" s="863" t="s">
        <v>866</v>
      </c>
      <c r="D103" s="528">
        <v>20</v>
      </c>
      <c r="E103" s="416">
        <f>D103*H35</f>
        <v>270.27</v>
      </c>
      <c r="F103" s="526">
        <f>ROUND(E103*1.25,0)</f>
        <v>338</v>
      </c>
      <c r="G103" s="867">
        <f t="shared" si="9"/>
        <v>405.59999999999997</v>
      </c>
      <c r="H103" s="443"/>
    </row>
    <row r="104" spans="1:8" s="265" customFormat="1" ht="12.75">
      <c r="A104" s="1069"/>
      <c r="B104" s="1075"/>
      <c r="C104" s="863" t="s">
        <v>872</v>
      </c>
      <c r="D104" s="528">
        <v>20</v>
      </c>
      <c r="E104" s="416">
        <f>D104*H35</f>
        <v>270.27</v>
      </c>
      <c r="F104" s="526">
        <f>ROUND(E104*1.25,0)</f>
        <v>338</v>
      </c>
      <c r="G104" s="867">
        <f t="shared" si="9"/>
        <v>405.59999999999997</v>
      </c>
      <c r="H104" s="443"/>
    </row>
    <row r="105" spans="1:8" s="265" customFormat="1" ht="12.75">
      <c r="A105" s="1069"/>
      <c r="B105" s="1075"/>
      <c r="C105" s="863" t="s">
        <v>870</v>
      </c>
      <c r="D105" s="528">
        <v>20</v>
      </c>
      <c r="E105" s="416">
        <f>D105*H35</f>
        <v>270.27</v>
      </c>
      <c r="F105" s="526">
        <f>ROUND(E105*1.25,0)</f>
        <v>338</v>
      </c>
      <c r="G105" s="867">
        <f t="shared" si="9"/>
        <v>405.59999999999997</v>
      </c>
      <c r="H105" s="443"/>
    </row>
    <row r="106" spans="1:8" s="265" customFormat="1" ht="12.75">
      <c r="A106" s="1069"/>
      <c r="B106" s="1076"/>
      <c r="C106" s="863" t="s">
        <v>766</v>
      </c>
      <c r="D106" s="528">
        <v>20</v>
      </c>
      <c r="E106" s="416">
        <f>D106*H35</f>
        <v>270.27</v>
      </c>
      <c r="F106" s="526">
        <f>ROUND(E106*1.25,0)</f>
        <v>338</v>
      </c>
      <c r="G106" s="867">
        <f t="shared" si="9"/>
        <v>405.59999999999997</v>
      </c>
      <c r="H106" s="443"/>
    </row>
    <row r="107" spans="1:8" s="265" customFormat="1" ht="15.75">
      <c r="A107" s="1069"/>
      <c r="B107" s="397"/>
      <c r="C107" s="141" t="s">
        <v>699</v>
      </c>
      <c r="D107" s="27"/>
      <c r="E107" s="306"/>
      <c r="F107" s="276"/>
      <c r="G107" s="277"/>
      <c r="H107" s="443"/>
    </row>
    <row r="108" spans="1:8" s="265" customFormat="1" ht="12.75">
      <c r="A108" s="1069"/>
      <c r="B108" s="1080"/>
      <c r="C108" s="143" t="s">
        <v>45</v>
      </c>
      <c r="D108" s="27">
        <v>280</v>
      </c>
      <c r="E108" s="306">
        <f aca="true" t="shared" si="11" ref="E108:E119">D108*$H$35</f>
        <v>3783.78</v>
      </c>
      <c r="F108" s="276">
        <f>ROUND(E108*1.25,0)</f>
        <v>4730</v>
      </c>
      <c r="G108" s="277">
        <f t="shared" si="9"/>
        <v>5676</v>
      </c>
      <c r="H108" s="443"/>
    </row>
    <row r="109" spans="1:8" s="265" customFormat="1" ht="12.75">
      <c r="A109" s="1069"/>
      <c r="B109" s="1080"/>
      <c r="C109" s="143" t="s">
        <v>46</v>
      </c>
      <c r="D109" s="27">
        <v>240</v>
      </c>
      <c r="E109" s="306">
        <f t="shared" si="11"/>
        <v>3243.2400000000002</v>
      </c>
      <c r="F109" s="276">
        <f aca="true" t="shared" si="12" ref="F109:F128">ROUND(E109*1.25,0)</f>
        <v>4054</v>
      </c>
      <c r="G109" s="277">
        <f t="shared" si="9"/>
        <v>4864.8</v>
      </c>
      <c r="H109" s="443"/>
    </row>
    <row r="110" spans="1:8" s="265" customFormat="1" ht="12.75">
      <c r="A110" s="1069"/>
      <c r="B110" s="1080"/>
      <c r="C110" s="143" t="s">
        <v>691</v>
      </c>
      <c r="D110" s="27">
        <v>80</v>
      </c>
      <c r="E110" s="306">
        <f t="shared" si="11"/>
        <v>1081.08</v>
      </c>
      <c r="F110" s="276">
        <f t="shared" si="12"/>
        <v>1351</v>
      </c>
      <c r="G110" s="277">
        <f t="shared" si="9"/>
        <v>1621.2</v>
      </c>
      <c r="H110" s="443"/>
    </row>
    <row r="111" spans="1:8" s="265" customFormat="1" ht="12.75">
      <c r="A111" s="1069"/>
      <c r="B111" s="1080"/>
      <c r="C111" s="143" t="s">
        <v>688</v>
      </c>
      <c r="D111" s="27">
        <v>165</v>
      </c>
      <c r="E111" s="306">
        <f t="shared" si="11"/>
        <v>2229.7275</v>
      </c>
      <c r="F111" s="276">
        <f t="shared" si="12"/>
        <v>2787</v>
      </c>
      <c r="G111" s="277">
        <f t="shared" si="9"/>
        <v>3344.4</v>
      </c>
      <c r="H111" s="443"/>
    </row>
    <row r="112" spans="1:8" s="265" customFormat="1" ht="12.75">
      <c r="A112" s="1069"/>
      <c r="B112" s="1080"/>
      <c r="C112" s="143" t="s">
        <v>697</v>
      </c>
      <c r="D112" s="27">
        <v>260</v>
      </c>
      <c r="E112" s="306">
        <f t="shared" si="11"/>
        <v>3513.51</v>
      </c>
      <c r="F112" s="276">
        <f t="shared" si="12"/>
        <v>4392</v>
      </c>
      <c r="G112" s="277">
        <f t="shared" si="9"/>
        <v>5270.4</v>
      </c>
      <c r="H112" s="443"/>
    </row>
    <row r="113" spans="1:8" s="265" customFormat="1" ht="12.75">
      <c r="A113" s="1069"/>
      <c r="B113" s="1080"/>
      <c r="C113" s="143" t="s">
        <v>47</v>
      </c>
      <c r="D113" s="27">
        <v>100</v>
      </c>
      <c r="E113" s="306">
        <f t="shared" si="11"/>
        <v>1351.3500000000001</v>
      </c>
      <c r="F113" s="276">
        <f t="shared" si="12"/>
        <v>1689</v>
      </c>
      <c r="G113" s="277">
        <f t="shared" si="9"/>
        <v>2026.8</v>
      </c>
      <c r="H113" s="443"/>
    </row>
    <row r="114" spans="1:8" s="265" customFormat="1" ht="12.75">
      <c r="A114" s="1069"/>
      <c r="B114" s="1080"/>
      <c r="C114" s="143" t="s">
        <v>48</v>
      </c>
      <c r="D114" s="27">
        <v>280</v>
      </c>
      <c r="E114" s="306">
        <f t="shared" si="11"/>
        <v>3783.78</v>
      </c>
      <c r="F114" s="276">
        <f t="shared" si="12"/>
        <v>4730</v>
      </c>
      <c r="G114" s="277">
        <f t="shared" si="9"/>
        <v>5676</v>
      </c>
      <c r="H114" s="443"/>
    </row>
    <row r="115" spans="1:8" s="265" customFormat="1" ht="12.75">
      <c r="A115" s="1069"/>
      <c r="B115" s="1080"/>
      <c r="C115" s="143" t="s">
        <v>49</v>
      </c>
      <c r="D115" s="27">
        <v>260</v>
      </c>
      <c r="E115" s="306">
        <f t="shared" si="11"/>
        <v>3513.51</v>
      </c>
      <c r="F115" s="276">
        <f t="shared" si="12"/>
        <v>4392</v>
      </c>
      <c r="G115" s="277">
        <f t="shared" si="9"/>
        <v>5270.4</v>
      </c>
      <c r="H115" s="443"/>
    </row>
    <row r="116" spans="1:8" s="265" customFormat="1" ht="12.75">
      <c r="A116" s="1069"/>
      <c r="B116" s="1080"/>
      <c r="C116" s="143" t="s">
        <v>448</v>
      </c>
      <c r="D116" s="27">
        <v>50</v>
      </c>
      <c r="E116" s="306">
        <f t="shared" si="11"/>
        <v>675.6750000000001</v>
      </c>
      <c r="F116" s="276">
        <f>ROUND(E116*1.25,0)</f>
        <v>845</v>
      </c>
      <c r="G116" s="277">
        <f t="shared" si="9"/>
        <v>1014</v>
      </c>
      <c r="H116" s="443"/>
    </row>
    <row r="117" spans="1:8" s="265" customFormat="1" ht="12.75">
      <c r="A117" s="1069"/>
      <c r="B117" s="1080"/>
      <c r="C117" s="143" t="s">
        <v>693</v>
      </c>
      <c r="D117" s="27">
        <v>80</v>
      </c>
      <c r="E117" s="306">
        <f t="shared" si="11"/>
        <v>1081.08</v>
      </c>
      <c r="F117" s="276">
        <f t="shared" si="12"/>
        <v>1351</v>
      </c>
      <c r="G117" s="277">
        <f t="shared" si="9"/>
        <v>1621.2</v>
      </c>
      <c r="H117" s="443"/>
    </row>
    <row r="118" spans="1:8" s="265" customFormat="1" ht="12.75">
      <c r="A118" s="1069"/>
      <c r="B118" s="1080"/>
      <c r="C118" s="143" t="s">
        <v>937</v>
      </c>
      <c r="D118" s="27">
        <v>120</v>
      </c>
      <c r="E118" s="306">
        <f t="shared" si="11"/>
        <v>1621.6200000000001</v>
      </c>
      <c r="F118" s="276">
        <f t="shared" si="12"/>
        <v>2027</v>
      </c>
      <c r="G118" s="277">
        <f t="shared" si="9"/>
        <v>2432.4</v>
      </c>
      <c r="H118" s="443"/>
    </row>
    <row r="119" spans="1:8" s="265" customFormat="1" ht="12.75" customHeight="1">
      <c r="A119" s="1069"/>
      <c r="B119" s="1080"/>
      <c r="C119" s="143" t="s">
        <v>694</v>
      </c>
      <c r="D119" s="27">
        <v>180</v>
      </c>
      <c r="E119" s="306">
        <f t="shared" si="11"/>
        <v>2432.4300000000003</v>
      </c>
      <c r="F119" s="276">
        <f t="shared" si="12"/>
        <v>3041</v>
      </c>
      <c r="G119" s="277">
        <f t="shared" si="9"/>
        <v>3649.2</v>
      </c>
      <c r="H119" s="443"/>
    </row>
    <row r="120" spans="1:8" s="265" customFormat="1" ht="12.75" customHeight="1">
      <c r="A120" s="1069"/>
      <c r="B120" s="401"/>
      <c r="C120" s="190" t="s">
        <v>701</v>
      </c>
      <c r="D120" s="27"/>
      <c r="E120" s="306"/>
      <c r="F120" s="276"/>
      <c r="G120" s="277"/>
      <c r="H120" s="443"/>
    </row>
    <row r="121" spans="1:8" s="265" customFormat="1" ht="12.75" customHeight="1">
      <c r="A121" s="1069"/>
      <c r="B121" s="1065"/>
      <c r="C121" s="140" t="s">
        <v>702</v>
      </c>
      <c r="D121" s="27">
        <v>350</v>
      </c>
      <c r="E121" s="306">
        <f>D121*$H$35</f>
        <v>4729.725</v>
      </c>
      <c r="F121" s="276">
        <f t="shared" si="12"/>
        <v>5912</v>
      </c>
      <c r="G121" s="277">
        <f t="shared" si="9"/>
        <v>7094.4</v>
      </c>
      <c r="H121" s="443"/>
    </row>
    <row r="122" spans="1:8" s="265" customFormat="1" ht="25.5" customHeight="1">
      <c r="A122" s="1069"/>
      <c r="B122" s="1065"/>
      <c r="C122" s="551" t="s">
        <v>717</v>
      </c>
      <c r="D122" s="23"/>
      <c r="E122" s="306"/>
      <c r="F122" s="276"/>
      <c r="G122" s="277"/>
      <c r="H122" s="443"/>
    </row>
    <row r="123" spans="1:8" s="265" customFormat="1" ht="11.25" customHeight="1">
      <c r="A123" s="1069"/>
      <c r="B123" s="1065"/>
      <c r="C123" s="866" t="s">
        <v>857</v>
      </c>
      <c r="D123" s="528">
        <v>240</v>
      </c>
      <c r="E123" s="416">
        <f>D123*H35</f>
        <v>3243.2400000000002</v>
      </c>
      <c r="F123" s="526">
        <f t="shared" si="12"/>
        <v>4054</v>
      </c>
      <c r="G123" s="867">
        <f t="shared" si="9"/>
        <v>4864.8</v>
      </c>
      <c r="H123" s="443"/>
    </row>
    <row r="124" spans="1:8" s="265" customFormat="1" ht="13.5" customHeight="1">
      <c r="A124" s="1069"/>
      <c r="B124" s="1065"/>
      <c r="C124" s="866" t="s">
        <v>858</v>
      </c>
      <c r="D124" s="528">
        <v>240</v>
      </c>
      <c r="E124" s="416">
        <f>D124*H35</f>
        <v>3243.2400000000002</v>
      </c>
      <c r="F124" s="526">
        <f t="shared" si="12"/>
        <v>4054</v>
      </c>
      <c r="G124" s="867">
        <f t="shared" si="9"/>
        <v>4864.8</v>
      </c>
      <c r="H124" s="443"/>
    </row>
    <row r="125" spans="1:8" s="265" customFormat="1" ht="12.75" customHeight="1">
      <c r="A125" s="1069"/>
      <c r="B125" s="1065"/>
      <c r="C125" s="866" t="s">
        <v>859</v>
      </c>
      <c r="D125" s="528">
        <v>240</v>
      </c>
      <c r="E125" s="416">
        <f>D125*H35</f>
        <v>3243.2400000000002</v>
      </c>
      <c r="F125" s="416">
        <f t="shared" si="12"/>
        <v>4054</v>
      </c>
      <c r="G125" s="867">
        <f t="shared" si="9"/>
        <v>4864.8</v>
      </c>
      <c r="H125" s="443"/>
    </row>
    <row r="126" spans="1:8" s="265" customFormat="1" ht="24" customHeight="1">
      <c r="A126" s="1069"/>
      <c r="B126" s="1065"/>
      <c r="C126" s="551" t="s">
        <v>718</v>
      </c>
      <c r="D126" s="23"/>
      <c r="E126" s="306"/>
      <c r="F126" s="276"/>
      <c r="G126" s="277"/>
      <c r="H126" s="443"/>
    </row>
    <row r="127" spans="1:8" s="265" customFormat="1" ht="12" customHeight="1">
      <c r="A127" s="1069"/>
      <c r="B127" s="1065"/>
      <c r="C127" s="866" t="s">
        <v>857</v>
      </c>
      <c r="D127" s="528">
        <v>240</v>
      </c>
      <c r="E127" s="416">
        <f>D127*H35</f>
        <v>3243.2400000000002</v>
      </c>
      <c r="F127" s="526">
        <f t="shared" si="12"/>
        <v>4054</v>
      </c>
      <c r="G127" s="867">
        <f t="shared" si="9"/>
        <v>4864.8</v>
      </c>
      <c r="H127" s="443"/>
    </row>
    <row r="128" spans="1:8" s="265" customFormat="1" ht="12.75" customHeight="1">
      <c r="A128" s="1069"/>
      <c r="B128" s="1065"/>
      <c r="C128" s="866" t="s">
        <v>858</v>
      </c>
      <c r="D128" s="528">
        <v>240</v>
      </c>
      <c r="E128" s="416">
        <f>D128*H35</f>
        <v>3243.2400000000002</v>
      </c>
      <c r="F128" s="526">
        <f t="shared" si="12"/>
        <v>4054</v>
      </c>
      <c r="G128" s="867">
        <f t="shared" si="9"/>
        <v>4864.8</v>
      </c>
      <c r="H128" s="443"/>
    </row>
    <row r="129" spans="1:8" s="265" customFormat="1" ht="12.75">
      <c r="A129" s="1069"/>
      <c r="B129" s="1065"/>
      <c r="C129" s="866" t="s">
        <v>859</v>
      </c>
      <c r="D129" s="528">
        <v>240</v>
      </c>
      <c r="E129" s="416">
        <f>D129*H35</f>
        <v>3243.2400000000002</v>
      </c>
      <c r="F129" s="526">
        <f>ROUND(E129*1.25,0)</f>
        <v>4054</v>
      </c>
      <c r="G129" s="867">
        <f t="shared" si="9"/>
        <v>4864.8</v>
      </c>
      <c r="H129" s="443"/>
    </row>
    <row r="130" spans="1:8" s="265" customFormat="1" ht="15.75">
      <c r="A130" s="1069"/>
      <c r="B130" s="398"/>
      <c r="C130" s="142" t="s">
        <v>658</v>
      </c>
      <c r="D130" s="23"/>
      <c r="E130" s="451"/>
      <c r="F130" s="276"/>
      <c r="G130" s="277"/>
      <c r="H130" s="443"/>
    </row>
    <row r="131" spans="1:8" s="265" customFormat="1" ht="12.75" customHeight="1">
      <c r="A131" s="1069"/>
      <c r="B131" s="1065"/>
      <c r="C131" s="143" t="s">
        <v>328</v>
      </c>
      <c r="D131" s="23">
        <v>50</v>
      </c>
      <c r="E131" s="306">
        <f aca="true" t="shared" si="13" ref="E131:E139">D131*$H$36</f>
        <v>622.65</v>
      </c>
      <c r="F131" s="276">
        <f>ROUND(E131*1.25,0)</f>
        <v>778</v>
      </c>
      <c r="G131" s="277">
        <f t="shared" si="9"/>
        <v>933.5999999999999</v>
      </c>
      <c r="H131" s="443"/>
    </row>
    <row r="132" spans="1:8" s="265" customFormat="1" ht="12.75">
      <c r="A132" s="1069"/>
      <c r="B132" s="1065"/>
      <c r="C132" s="143" t="s">
        <v>706</v>
      </c>
      <c r="D132" s="23">
        <v>45</v>
      </c>
      <c r="E132" s="306">
        <f t="shared" si="13"/>
        <v>560.385</v>
      </c>
      <c r="F132" s="276">
        <f aca="true" t="shared" si="14" ref="F132:F138">ROUND(E132*1.25,0)</f>
        <v>700</v>
      </c>
      <c r="G132" s="277">
        <f t="shared" si="9"/>
        <v>840</v>
      </c>
      <c r="H132" s="443"/>
    </row>
    <row r="133" spans="1:8" s="265" customFormat="1" ht="12.75">
      <c r="A133" s="1069"/>
      <c r="B133" s="1065"/>
      <c r="C133" s="143" t="s">
        <v>709</v>
      </c>
      <c r="D133" s="23">
        <v>120</v>
      </c>
      <c r="E133" s="306">
        <f t="shared" si="13"/>
        <v>1494.36</v>
      </c>
      <c r="F133" s="276">
        <f t="shared" si="14"/>
        <v>1868</v>
      </c>
      <c r="G133" s="277">
        <f t="shared" si="9"/>
        <v>2241.6</v>
      </c>
      <c r="H133" s="443"/>
    </row>
    <row r="134" spans="1:8" s="265" customFormat="1" ht="12.75">
      <c r="A134" s="1069"/>
      <c r="B134" s="1065"/>
      <c r="C134" s="143" t="s">
        <v>222</v>
      </c>
      <c r="D134" s="23">
        <v>50</v>
      </c>
      <c r="E134" s="306">
        <f t="shared" si="13"/>
        <v>622.65</v>
      </c>
      <c r="F134" s="276">
        <f t="shared" si="14"/>
        <v>778</v>
      </c>
      <c r="G134" s="277">
        <f t="shared" si="9"/>
        <v>933.5999999999999</v>
      </c>
      <c r="H134" s="443"/>
    </row>
    <row r="135" spans="1:8" s="265" customFormat="1" ht="12.75">
      <c r="A135" s="1069"/>
      <c r="B135" s="1065"/>
      <c r="C135" s="143" t="s">
        <v>52</v>
      </c>
      <c r="D135" s="23">
        <v>50</v>
      </c>
      <c r="E135" s="306">
        <f t="shared" si="13"/>
        <v>622.65</v>
      </c>
      <c r="F135" s="276">
        <f t="shared" si="14"/>
        <v>778</v>
      </c>
      <c r="G135" s="277">
        <f t="shared" si="9"/>
        <v>933.5999999999999</v>
      </c>
      <c r="H135" s="443"/>
    </row>
    <row r="136" spans="1:8" s="265" customFormat="1" ht="12.75">
      <c r="A136" s="1069"/>
      <c r="B136" s="1065"/>
      <c r="C136" s="143" t="s">
        <v>330</v>
      </c>
      <c r="D136" s="23">
        <v>50</v>
      </c>
      <c r="E136" s="306">
        <f t="shared" si="13"/>
        <v>622.65</v>
      </c>
      <c r="F136" s="276">
        <f t="shared" si="14"/>
        <v>778</v>
      </c>
      <c r="G136" s="277">
        <f t="shared" si="9"/>
        <v>933.5999999999999</v>
      </c>
      <c r="H136" s="443"/>
    </row>
    <row r="137" spans="1:8" s="265" customFormat="1" ht="12.75">
      <c r="A137" s="1069"/>
      <c r="B137" s="1065"/>
      <c r="C137" s="143" t="s">
        <v>707</v>
      </c>
      <c r="D137" s="23">
        <v>120</v>
      </c>
      <c r="E137" s="306">
        <f t="shared" si="13"/>
        <v>1494.36</v>
      </c>
      <c r="F137" s="276">
        <f t="shared" si="14"/>
        <v>1868</v>
      </c>
      <c r="G137" s="277">
        <f t="shared" si="9"/>
        <v>2241.6</v>
      </c>
      <c r="H137" s="443"/>
    </row>
    <row r="138" spans="1:8" s="265" customFormat="1" ht="12.75">
      <c r="A138" s="1069"/>
      <c r="B138" s="1065"/>
      <c r="C138" s="143" t="s">
        <v>54</v>
      </c>
      <c r="D138" s="23">
        <v>50</v>
      </c>
      <c r="E138" s="306">
        <f t="shared" si="13"/>
        <v>622.65</v>
      </c>
      <c r="F138" s="276">
        <f t="shared" si="14"/>
        <v>778</v>
      </c>
      <c r="G138" s="277">
        <f t="shared" si="9"/>
        <v>933.5999999999999</v>
      </c>
      <c r="H138" s="443"/>
    </row>
    <row r="139" spans="1:8" s="265" customFormat="1" ht="12.75">
      <c r="A139" s="1069"/>
      <c r="B139" s="1065"/>
      <c r="C139" s="144" t="s">
        <v>708</v>
      </c>
      <c r="D139" s="38">
        <v>120</v>
      </c>
      <c r="E139" s="306">
        <f t="shared" si="13"/>
        <v>1494.36</v>
      </c>
      <c r="F139" s="276">
        <f>ROUND(E139*1.25,0)</f>
        <v>1868</v>
      </c>
      <c r="G139" s="277">
        <f t="shared" si="9"/>
        <v>2241.6</v>
      </c>
      <c r="H139" s="441"/>
    </row>
    <row r="140" spans="1:8" s="265" customFormat="1" ht="15.75">
      <c r="A140" s="1069"/>
      <c r="B140" s="398"/>
      <c r="C140" s="200" t="s">
        <v>710</v>
      </c>
      <c r="D140" s="23"/>
      <c r="E140" s="523"/>
      <c r="F140" s="276"/>
      <c r="G140" s="277"/>
      <c r="H140" s="443"/>
    </row>
    <row r="141" spans="1:8" s="265" customFormat="1" ht="12.75">
      <c r="A141" s="1069"/>
      <c r="B141" s="272"/>
      <c r="C141" s="143" t="s">
        <v>747</v>
      </c>
      <c r="D141" s="23">
        <v>32</v>
      </c>
      <c r="E141" s="523">
        <f>D141*H34</f>
        <v>398.496</v>
      </c>
      <c r="F141" s="276">
        <f>ROUND(E141*1.25,0)</f>
        <v>498</v>
      </c>
      <c r="G141" s="277">
        <f t="shared" si="9"/>
        <v>597.6</v>
      </c>
      <c r="H141" s="443"/>
    </row>
    <row r="142" spans="1:8" s="265" customFormat="1" ht="15.75">
      <c r="A142" s="1069"/>
      <c r="B142" s="272"/>
      <c r="C142" s="190" t="s">
        <v>711</v>
      </c>
      <c r="D142" s="23"/>
      <c r="E142" s="451"/>
      <c r="F142" s="276"/>
      <c r="G142" s="277"/>
      <c r="H142" s="443"/>
    </row>
    <row r="143" spans="1:8" s="265" customFormat="1" ht="12.75">
      <c r="A143" s="1069"/>
      <c r="B143" s="1065"/>
      <c r="C143" s="143" t="s">
        <v>712</v>
      </c>
      <c r="D143" s="23">
        <v>170</v>
      </c>
      <c r="E143" s="523">
        <f>D143*H37</f>
        <v>2224.11</v>
      </c>
      <c r="F143" s="276">
        <f>ROUND(E143*1.25,0)</f>
        <v>2780</v>
      </c>
      <c r="G143" s="277">
        <f t="shared" si="9"/>
        <v>3336</v>
      </c>
      <c r="H143" s="443"/>
    </row>
    <row r="144" spans="1:8" s="265" customFormat="1" ht="13.5" thickBot="1">
      <c r="A144" s="1071"/>
      <c r="B144" s="1073"/>
      <c r="C144" s="187" t="s">
        <v>713</v>
      </c>
      <c r="D144" s="75">
        <v>590</v>
      </c>
      <c r="E144" s="524">
        <f>D144*H37</f>
        <v>7718.970000000001</v>
      </c>
      <c r="F144" s="281">
        <f>ROUND(E144*1.25,0)</f>
        <v>9649</v>
      </c>
      <c r="G144" s="277">
        <f t="shared" si="9"/>
        <v>11578.8</v>
      </c>
      <c r="H144" s="443"/>
    </row>
    <row r="145" spans="1:8" s="265" customFormat="1" ht="12.75">
      <c r="A145" s="1070" t="s">
        <v>739</v>
      </c>
      <c r="B145" s="1077" t="s">
        <v>82</v>
      </c>
      <c r="C145" s="408"/>
      <c r="D145" s="410"/>
      <c r="E145" s="540"/>
      <c r="F145" s="406"/>
      <c r="G145" s="277"/>
      <c r="H145" s="443"/>
    </row>
    <row r="146" spans="1:8" s="265" customFormat="1" ht="15.75">
      <c r="A146" s="1069"/>
      <c r="B146" s="1078"/>
      <c r="C146" s="232" t="s">
        <v>700</v>
      </c>
      <c r="D146" s="23"/>
      <c r="E146" s="451"/>
      <c r="F146" s="276"/>
      <c r="G146" s="277"/>
      <c r="H146" s="443"/>
    </row>
    <row r="147" spans="1:8" s="265" customFormat="1" ht="12.75">
      <c r="A147" s="1069"/>
      <c r="B147" s="1078"/>
      <c r="C147" s="863" t="s">
        <v>868</v>
      </c>
      <c r="D147" s="528">
        <v>20</v>
      </c>
      <c r="E147" s="416">
        <f>D147*H35</f>
        <v>270.27</v>
      </c>
      <c r="F147" s="526">
        <f>ROUND(E147*1.25,0)</f>
        <v>338</v>
      </c>
      <c r="G147" s="867">
        <f>F147*1.2</f>
        <v>405.59999999999997</v>
      </c>
      <c r="H147" s="443"/>
    </row>
    <row r="148" spans="1:8" s="265" customFormat="1" ht="12.75">
      <c r="A148" s="1069"/>
      <c r="B148" s="1078"/>
      <c r="C148" s="863" t="s">
        <v>866</v>
      </c>
      <c r="D148" s="528">
        <v>20</v>
      </c>
      <c r="E148" s="416">
        <f>D148*H35</f>
        <v>270.27</v>
      </c>
      <c r="F148" s="526">
        <f>ROUND(E148*1.25,0)</f>
        <v>338</v>
      </c>
      <c r="G148" s="867">
        <f>F148*1.2</f>
        <v>405.59999999999997</v>
      </c>
      <c r="H148" s="443"/>
    </row>
    <row r="149" spans="1:8" s="265" customFormat="1" ht="12.75">
      <c r="A149" s="1069"/>
      <c r="B149" s="1078"/>
      <c r="C149" s="863" t="s">
        <v>872</v>
      </c>
      <c r="D149" s="528">
        <v>20</v>
      </c>
      <c r="E149" s="416">
        <f>D149*H35</f>
        <v>270.27</v>
      </c>
      <c r="F149" s="526">
        <f>ROUND(E149*1.25,0)</f>
        <v>338</v>
      </c>
      <c r="G149" s="867">
        <f>F149*1.2</f>
        <v>405.59999999999997</v>
      </c>
      <c r="H149" s="443"/>
    </row>
    <row r="150" spans="1:8" s="265" customFormat="1" ht="12.75">
      <c r="A150" s="1069"/>
      <c r="B150" s="1079"/>
      <c r="C150" s="863" t="s">
        <v>766</v>
      </c>
      <c r="D150" s="528">
        <v>20</v>
      </c>
      <c r="E150" s="416">
        <f>D150*H35</f>
        <v>270.27</v>
      </c>
      <c r="F150" s="526">
        <f>ROUND(E150*1.25,0)</f>
        <v>338</v>
      </c>
      <c r="G150" s="867">
        <f>F150*1.2</f>
        <v>405.59999999999997</v>
      </c>
      <c r="H150" s="443"/>
    </row>
    <row r="151" spans="1:8" s="265" customFormat="1" ht="15.75">
      <c r="A151" s="1069"/>
      <c r="B151" s="272"/>
      <c r="C151" s="141" t="s">
        <v>699</v>
      </c>
      <c r="D151" s="23"/>
      <c r="E151" s="306"/>
      <c r="F151" s="276"/>
      <c r="G151" s="277"/>
      <c r="H151" s="443"/>
    </row>
    <row r="152" spans="1:8" s="265" customFormat="1" ht="12.75">
      <c r="A152" s="1069"/>
      <c r="B152" s="1080"/>
      <c r="C152" s="143" t="s">
        <v>698</v>
      </c>
      <c r="D152" s="23">
        <v>60</v>
      </c>
      <c r="E152" s="306">
        <f aca="true" t="shared" si="15" ref="E152:E164">D152*$H$35</f>
        <v>810.8100000000001</v>
      </c>
      <c r="F152" s="276">
        <f>ROUND(E152*1.25,0)</f>
        <v>1014</v>
      </c>
      <c r="G152" s="277">
        <f t="shared" si="9"/>
        <v>1216.8</v>
      </c>
      <c r="H152" s="443"/>
    </row>
    <row r="153" spans="1:8" s="265" customFormat="1" ht="12.75">
      <c r="A153" s="1069"/>
      <c r="B153" s="1080"/>
      <c r="C153" s="143" t="s">
        <v>83</v>
      </c>
      <c r="D153" s="23">
        <v>50</v>
      </c>
      <c r="E153" s="306">
        <f t="shared" si="15"/>
        <v>675.6750000000001</v>
      </c>
      <c r="F153" s="276">
        <f aca="true" t="shared" si="16" ref="F153:F174">ROUND(E153*1.25,0)</f>
        <v>845</v>
      </c>
      <c r="G153" s="277">
        <f t="shared" si="9"/>
        <v>1014</v>
      </c>
      <c r="H153" s="443"/>
    </row>
    <row r="154" spans="1:8" s="265" customFormat="1" ht="12.75">
      <c r="A154" s="1069"/>
      <c r="B154" s="1080"/>
      <c r="C154" s="143" t="s">
        <v>84</v>
      </c>
      <c r="D154" s="23">
        <v>80</v>
      </c>
      <c r="E154" s="306">
        <f t="shared" si="15"/>
        <v>1081.08</v>
      </c>
      <c r="F154" s="276">
        <f t="shared" si="16"/>
        <v>1351</v>
      </c>
      <c r="G154" s="277">
        <f aca="true" t="shared" si="17" ref="G154:G215">F154*1.2</f>
        <v>1621.2</v>
      </c>
      <c r="H154" s="443"/>
    </row>
    <row r="155" spans="1:8" s="265" customFormat="1" ht="12.75">
      <c r="A155" s="1069"/>
      <c r="B155" s="1080"/>
      <c r="C155" s="143" t="s">
        <v>85</v>
      </c>
      <c r="D155" s="23">
        <v>100</v>
      </c>
      <c r="E155" s="306">
        <f t="shared" si="15"/>
        <v>1351.3500000000001</v>
      </c>
      <c r="F155" s="276">
        <f t="shared" si="16"/>
        <v>1689</v>
      </c>
      <c r="G155" s="277">
        <f t="shared" si="17"/>
        <v>2026.8</v>
      </c>
      <c r="H155" s="443"/>
    </row>
    <row r="156" spans="1:8" s="265" customFormat="1" ht="12.75">
      <c r="A156" s="1069"/>
      <c r="B156" s="1080"/>
      <c r="C156" s="143" t="s">
        <v>696</v>
      </c>
      <c r="D156" s="23">
        <v>110</v>
      </c>
      <c r="E156" s="306">
        <f t="shared" si="15"/>
        <v>1486.4850000000001</v>
      </c>
      <c r="F156" s="276">
        <f t="shared" si="16"/>
        <v>1858</v>
      </c>
      <c r="G156" s="277">
        <f t="shared" si="17"/>
        <v>2229.6</v>
      </c>
      <c r="H156" s="443"/>
    </row>
    <row r="157" spans="1:8" s="265" customFormat="1" ht="12.75">
      <c r="A157" s="1069"/>
      <c r="B157" s="1080"/>
      <c r="C157" s="143" t="s">
        <v>690</v>
      </c>
      <c r="D157" s="23">
        <v>120</v>
      </c>
      <c r="E157" s="306">
        <f t="shared" si="15"/>
        <v>1621.6200000000001</v>
      </c>
      <c r="F157" s="276">
        <f t="shared" si="16"/>
        <v>2027</v>
      </c>
      <c r="G157" s="277">
        <f t="shared" si="17"/>
        <v>2432.4</v>
      </c>
      <c r="H157" s="443"/>
    </row>
    <row r="158" spans="1:8" s="265" customFormat="1" ht="12.75">
      <c r="A158" s="1069"/>
      <c r="B158" s="1080"/>
      <c r="C158" s="143" t="s">
        <v>691</v>
      </c>
      <c r="D158" s="23">
        <v>80</v>
      </c>
      <c r="E158" s="306">
        <f t="shared" si="15"/>
        <v>1081.08</v>
      </c>
      <c r="F158" s="276">
        <f t="shared" si="16"/>
        <v>1351</v>
      </c>
      <c r="G158" s="277">
        <f t="shared" si="17"/>
        <v>1621.2</v>
      </c>
      <c r="H158" s="443"/>
    </row>
    <row r="159" spans="1:8" s="265" customFormat="1" ht="12.75">
      <c r="A159" s="1069"/>
      <c r="B159" s="1080"/>
      <c r="C159" s="143" t="s">
        <v>692</v>
      </c>
      <c r="D159" s="23">
        <v>180</v>
      </c>
      <c r="E159" s="306">
        <f t="shared" si="15"/>
        <v>2432.4300000000003</v>
      </c>
      <c r="F159" s="276">
        <f t="shared" si="16"/>
        <v>3041</v>
      </c>
      <c r="G159" s="277">
        <f t="shared" si="17"/>
        <v>3649.2</v>
      </c>
      <c r="H159" s="443"/>
    </row>
    <row r="160" spans="1:8" s="265" customFormat="1" ht="12.75">
      <c r="A160" s="1069"/>
      <c r="B160" s="1080"/>
      <c r="C160" s="143" t="s">
        <v>693</v>
      </c>
      <c r="D160" s="23">
        <v>80</v>
      </c>
      <c r="E160" s="306">
        <f t="shared" si="15"/>
        <v>1081.08</v>
      </c>
      <c r="F160" s="276">
        <f t="shared" si="16"/>
        <v>1351</v>
      </c>
      <c r="G160" s="277">
        <f t="shared" si="17"/>
        <v>1621.2</v>
      </c>
      <c r="H160" s="443"/>
    </row>
    <row r="161" spans="1:8" s="265" customFormat="1" ht="12.75">
      <c r="A161" s="1069"/>
      <c r="B161" s="1080"/>
      <c r="C161" s="143" t="s">
        <v>937</v>
      </c>
      <c r="D161" s="23">
        <v>120</v>
      </c>
      <c r="E161" s="306">
        <f t="shared" si="15"/>
        <v>1621.6200000000001</v>
      </c>
      <c r="F161" s="276">
        <f t="shared" si="16"/>
        <v>2027</v>
      </c>
      <c r="G161" s="277">
        <f t="shared" si="17"/>
        <v>2432.4</v>
      </c>
      <c r="H161" s="443"/>
    </row>
    <row r="162" spans="1:8" s="265" customFormat="1" ht="12.75">
      <c r="A162" s="1069"/>
      <c r="B162" s="1080"/>
      <c r="C162" s="143" t="s">
        <v>976</v>
      </c>
      <c r="D162" s="23">
        <v>180</v>
      </c>
      <c r="E162" s="306">
        <f t="shared" si="15"/>
        <v>2432.4300000000003</v>
      </c>
      <c r="F162" s="276">
        <f t="shared" si="16"/>
        <v>3041</v>
      </c>
      <c r="G162" s="277">
        <f t="shared" si="17"/>
        <v>3649.2</v>
      </c>
      <c r="H162" s="443"/>
    </row>
    <row r="163" spans="1:8" s="265" customFormat="1" ht="12.75">
      <c r="A163" s="1069"/>
      <c r="B163" s="1080"/>
      <c r="C163" s="143" t="s">
        <v>980</v>
      </c>
      <c r="D163" s="23">
        <v>60</v>
      </c>
      <c r="E163" s="306">
        <f t="shared" si="15"/>
        <v>810.8100000000001</v>
      </c>
      <c r="F163" s="276">
        <f t="shared" si="16"/>
        <v>1014</v>
      </c>
      <c r="G163" s="277">
        <f t="shared" si="17"/>
        <v>1216.8</v>
      </c>
      <c r="H163" s="443"/>
    </row>
    <row r="164" spans="1:8" s="265" customFormat="1" ht="12" customHeight="1">
      <c r="A164" s="1069"/>
      <c r="B164" s="1080"/>
      <c r="C164" s="143" t="s">
        <v>694</v>
      </c>
      <c r="D164" s="23">
        <v>180</v>
      </c>
      <c r="E164" s="306">
        <f t="shared" si="15"/>
        <v>2432.4300000000003</v>
      </c>
      <c r="F164" s="276">
        <f t="shared" si="16"/>
        <v>3041</v>
      </c>
      <c r="G164" s="277">
        <f t="shared" si="17"/>
        <v>3649.2</v>
      </c>
      <c r="H164" s="443"/>
    </row>
    <row r="165" spans="1:8" s="265" customFormat="1" ht="15" customHeight="1">
      <c r="A165" s="1069"/>
      <c r="B165" s="401"/>
      <c r="C165" s="190" t="s">
        <v>701</v>
      </c>
      <c r="D165" s="23"/>
      <c r="E165" s="306"/>
      <c r="F165" s="276"/>
      <c r="G165" s="277"/>
      <c r="H165" s="443"/>
    </row>
    <row r="166" spans="1:8" s="265" customFormat="1" ht="12.75" customHeight="1">
      <c r="A166" s="1069"/>
      <c r="B166" s="1065"/>
      <c r="C166" s="140" t="s">
        <v>702</v>
      </c>
      <c r="D166" s="23">
        <v>350</v>
      </c>
      <c r="E166" s="306">
        <f>D166*$H$35</f>
        <v>4729.725</v>
      </c>
      <c r="F166" s="276">
        <f t="shared" si="16"/>
        <v>5912</v>
      </c>
      <c r="G166" s="277">
        <f t="shared" si="17"/>
        <v>7094.4</v>
      </c>
      <c r="H166" s="443"/>
    </row>
    <row r="167" spans="1:8" s="265" customFormat="1" ht="26.25" customHeight="1">
      <c r="A167" s="1069"/>
      <c r="B167" s="1065"/>
      <c r="C167" s="551" t="s">
        <v>717</v>
      </c>
      <c r="D167" s="23"/>
      <c r="E167" s="306"/>
      <c r="F167" s="276"/>
      <c r="G167" s="277"/>
      <c r="H167" s="443"/>
    </row>
    <row r="168" spans="1:8" s="265" customFormat="1" ht="12.75" customHeight="1">
      <c r="A168" s="1069"/>
      <c r="B168" s="1065"/>
      <c r="C168" s="866" t="s">
        <v>857</v>
      </c>
      <c r="D168" s="528">
        <v>240</v>
      </c>
      <c r="E168" s="416">
        <f>D168*H35</f>
        <v>3243.2400000000002</v>
      </c>
      <c r="F168" s="526">
        <f t="shared" si="16"/>
        <v>4054</v>
      </c>
      <c r="G168" s="867">
        <f t="shared" si="17"/>
        <v>4864.8</v>
      </c>
      <c r="H168" s="443"/>
    </row>
    <row r="169" spans="1:8" s="265" customFormat="1" ht="14.25" customHeight="1">
      <c r="A169" s="1069"/>
      <c r="B169" s="1065"/>
      <c r="C169" s="866" t="s">
        <v>858</v>
      </c>
      <c r="D169" s="528">
        <v>240</v>
      </c>
      <c r="E169" s="416">
        <f>D169*H35</f>
        <v>3243.2400000000002</v>
      </c>
      <c r="F169" s="526">
        <f t="shared" si="16"/>
        <v>4054</v>
      </c>
      <c r="G169" s="867">
        <f t="shared" si="17"/>
        <v>4864.8</v>
      </c>
      <c r="H169" s="443"/>
    </row>
    <row r="170" spans="1:8" s="265" customFormat="1" ht="12.75" customHeight="1">
      <c r="A170" s="1069"/>
      <c r="B170" s="1065"/>
      <c r="C170" s="866" t="s">
        <v>859</v>
      </c>
      <c r="D170" s="528">
        <v>240</v>
      </c>
      <c r="E170" s="416">
        <f>D170*H35</f>
        <v>3243.2400000000002</v>
      </c>
      <c r="F170" s="416">
        <f t="shared" si="16"/>
        <v>4054</v>
      </c>
      <c r="G170" s="867">
        <f t="shared" si="17"/>
        <v>4864.8</v>
      </c>
      <c r="H170" s="443"/>
    </row>
    <row r="171" spans="1:8" s="265" customFormat="1" ht="24.75" customHeight="1">
      <c r="A171" s="1069"/>
      <c r="B171" s="1065"/>
      <c r="C171" s="551" t="s">
        <v>718</v>
      </c>
      <c r="D171" s="23"/>
      <c r="E171" s="306"/>
      <c r="F171" s="276"/>
      <c r="G171" s="277"/>
      <c r="H171" s="443"/>
    </row>
    <row r="172" spans="1:8" s="265" customFormat="1" ht="13.5" customHeight="1">
      <c r="A172" s="1069"/>
      <c r="B172" s="1065"/>
      <c r="C172" s="866" t="s">
        <v>857</v>
      </c>
      <c r="D172" s="528">
        <v>240</v>
      </c>
      <c r="E172" s="416">
        <f>D172*H35</f>
        <v>3243.2400000000002</v>
      </c>
      <c r="F172" s="526">
        <f t="shared" si="16"/>
        <v>4054</v>
      </c>
      <c r="G172" s="867">
        <f t="shared" si="17"/>
        <v>4864.8</v>
      </c>
      <c r="H172" s="443"/>
    </row>
    <row r="173" spans="1:8" s="265" customFormat="1" ht="15" customHeight="1">
      <c r="A173" s="1069"/>
      <c r="B173" s="1065"/>
      <c r="C173" s="866" t="s">
        <v>858</v>
      </c>
      <c r="D173" s="528">
        <v>240</v>
      </c>
      <c r="E173" s="416">
        <f>D173*H35</f>
        <v>3243.2400000000002</v>
      </c>
      <c r="F173" s="526">
        <f t="shared" si="16"/>
        <v>4054</v>
      </c>
      <c r="G173" s="867">
        <f t="shared" si="17"/>
        <v>4864.8</v>
      </c>
      <c r="H173" s="443"/>
    </row>
    <row r="174" spans="1:8" s="265" customFormat="1" ht="12" customHeight="1">
      <c r="A174" s="1069"/>
      <c r="B174" s="1065"/>
      <c r="C174" s="866" t="s">
        <v>859</v>
      </c>
      <c r="D174" s="528">
        <v>240</v>
      </c>
      <c r="E174" s="416">
        <f>D174*H35</f>
        <v>3243.2400000000002</v>
      </c>
      <c r="F174" s="526">
        <f t="shared" si="16"/>
        <v>4054</v>
      </c>
      <c r="G174" s="867">
        <f t="shared" si="17"/>
        <v>4864.8</v>
      </c>
      <c r="H174" s="443"/>
    </row>
    <row r="175" spans="1:8" s="265" customFormat="1" ht="16.5" customHeight="1">
      <c r="A175" s="1069"/>
      <c r="B175" s="398"/>
      <c r="C175" s="142" t="s">
        <v>658</v>
      </c>
      <c r="D175" s="23"/>
      <c r="E175" s="451"/>
      <c r="F175" s="276"/>
      <c r="G175" s="277"/>
      <c r="H175" s="443"/>
    </row>
    <row r="176" spans="1:8" s="265" customFormat="1" ht="12.75">
      <c r="A176" s="1069"/>
      <c r="B176" s="1065"/>
      <c r="C176" s="143" t="s">
        <v>328</v>
      </c>
      <c r="D176" s="23">
        <v>50</v>
      </c>
      <c r="E176" s="306">
        <f aca="true" t="shared" si="18" ref="E176:E183">D176*$H$36</f>
        <v>622.65</v>
      </c>
      <c r="F176" s="276">
        <f>ROUND(E176*1.25,0)</f>
        <v>778</v>
      </c>
      <c r="G176" s="277">
        <f t="shared" si="17"/>
        <v>933.5999999999999</v>
      </c>
      <c r="H176" s="443"/>
    </row>
    <row r="177" spans="1:8" s="265" customFormat="1" ht="12.75">
      <c r="A177" s="1069"/>
      <c r="B177" s="1065"/>
      <c r="C177" s="143" t="s">
        <v>706</v>
      </c>
      <c r="D177" s="23">
        <v>45</v>
      </c>
      <c r="E177" s="306">
        <f t="shared" si="18"/>
        <v>560.385</v>
      </c>
      <c r="F177" s="276">
        <f aca="true" t="shared" si="19" ref="F177:F182">ROUND(E177*1.25,0)</f>
        <v>700</v>
      </c>
      <c r="G177" s="277">
        <f t="shared" si="17"/>
        <v>840</v>
      </c>
      <c r="H177" s="443"/>
    </row>
    <row r="178" spans="1:8" s="265" customFormat="1" ht="12.75">
      <c r="A178" s="1069"/>
      <c r="B178" s="1065"/>
      <c r="C178" s="143" t="s">
        <v>709</v>
      </c>
      <c r="D178" s="23">
        <v>120</v>
      </c>
      <c r="E178" s="306">
        <f t="shared" si="18"/>
        <v>1494.36</v>
      </c>
      <c r="F178" s="276">
        <f t="shared" si="19"/>
        <v>1868</v>
      </c>
      <c r="G178" s="277">
        <f t="shared" si="17"/>
        <v>2241.6</v>
      </c>
      <c r="H178" s="443"/>
    </row>
    <row r="179" spans="1:8" s="265" customFormat="1" ht="12.75">
      <c r="A179" s="1069"/>
      <c r="B179" s="1065"/>
      <c r="C179" s="143" t="s">
        <v>707</v>
      </c>
      <c r="D179" s="23">
        <v>120</v>
      </c>
      <c r="E179" s="306">
        <f t="shared" si="18"/>
        <v>1494.36</v>
      </c>
      <c r="F179" s="276">
        <f t="shared" si="19"/>
        <v>1868</v>
      </c>
      <c r="G179" s="277">
        <f t="shared" si="17"/>
        <v>2241.6</v>
      </c>
      <c r="H179" s="443"/>
    </row>
    <row r="180" spans="1:8" s="265" customFormat="1" ht="12.75">
      <c r="A180" s="1069"/>
      <c r="B180" s="1065"/>
      <c r="C180" s="143" t="s">
        <v>331</v>
      </c>
      <c r="D180" s="23">
        <v>50</v>
      </c>
      <c r="E180" s="306">
        <f t="shared" si="18"/>
        <v>622.65</v>
      </c>
      <c r="F180" s="276">
        <f t="shared" si="19"/>
        <v>778</v>
      </c>
      <c r="G180" s="277">
        <f t="shared" si="17"/>
        <v>933.5999999999999</v>
      </c>
      <c r="H180" s="443"/>
    </row>
    <row r="181" spans="1:8" s="265" customFormat="1" ht="12.75">
      <c r="A181" s="1069"/>
      <c r="B181" s="1065"/>
      <c r="C181" s="144" t="s">
        <v>708</v>
      </c>
      <c r="D181" s="23">
        <v>120</v>
      </c>
      <c r="E181" s="306">
        <f t="shared" si="18"/>
        <v>1494.36</v>
      </c>
      <c r="F181" s="276">
        <f t="shared" si="19"/>
        <v>1868</v>
      </c>
      <c r="G181" s="277">
        <f t="shared" si="17"/>
        <v>2241.6</v>
      </c>
      <c r="H181" s="441"/>
    </row>
    <row r="182" spans="1:8" s="265" customFormat="1" ht="12.75">
      <c r="A182" s="1069"/>
      <c r="B182" s="1065"/>
      <c r="C182" s="143" t="s">
        <v>86</v>
      </c>
      <c r="D182" s="23">
        <v>45</v>
      </c>
      <c r="E182" s="306">
        <f t="shared" si="18"/>
        <v>560.385</v>
      </c>
      <c r="F182" s="276">
        <f t="shared" si="19"/>
        <v>700</v>
      </c>
      <c r="G182" s="277">
        <f t="shared" si="17"/>
        <v>840</v>
      </c>
      <c r="H182" s="443"/>
    </row>
    <row r="183" spans="1:8" s="265" customFormat="1" ht="12.75">
      <c r="A183" s="1069"/>
      <c r="B183" s="1065"/>
      <c r="C183" s="143" t="s">
        <v>332</v>
      </c>
      <c r="D183" s="23">
        <v>80</v>
      </c>
      <c r="E183" s="306">
        <f t="shared" si="18"/>
        <v>996.24</v>
      </c>
      <c r="F183" s="276">
        <f>ROUND(E183*1.25,0)</f>
        <v>1245</v>
      </c>
      <c r="G183" s="277">
        <f t="shared" si="17"/>
        <v>1494</v>
      </c>
      <c r="H183" s="443"/>
    </row>
    <row r="184" spans="1:8" s="265" customFormat="1" ht="15.75">
      <c r="A184" s="1069"/>
      <c r="B184" s="398"/>
      <c r="C184" s="141" t="s">
        <v>711</v>
      </c>
      <c r="D184" s="23"/>
      <c r="E184" s="451"/>
      <c r="F184" s="276"/>
      <c r="G184" s="277"/>
      <c r="H184" s="443"/>
    </row>
    <row r="185" spans="1:8" s="265" customFormat="1" ht="12.75">
      <c r="A185" s="1069"/>
      <c r="B185" s="1065"/>
      <c r="C185" s="143" t="s">
        <v>712</v>
      </c>
      <c r="D185" s="23">
        <v>170</v>
      </c>
      <c r="E185" s="523">
        <f>D185*H37</f>
        <v>2224.11</v>
      </c>
      <c r="F185" s="276">
        <f>ROUND(E185*1.25,0)</f>
        <v>2780</v>
      </c>
      <c r="G185" s="277">
        <f t="shared" si="17"/>
        <v>3336</v>
      </c>
      <c r="H185" s="443"/>
    </row>
    <row r="186" spans="1:8" s="265" customFormat="1" ht="13.5" thickBot="1">
      <c r="A186" s="1071"/>
      <c r="B186" s="1073"/>
      <c r="C186" s="187" t="s">
        <v>713</v>
      </c>
      <c r="D186" s="75">
        <v>590</v>
      </c>
      <c r="E186" s="524">
        <f>D186*H37</f>
        <v>7718.970000000001</v>
      </c>
      <c r="F186" s="281">
        <f>ROUND(E186*1.25,0)</f>
        <v>9649</v>
      </c>
      <c r="G186" s="277">
        <f t="shared" si="17"/>
        <v>11578.8</v>
      </c>
      <c r="H186" s="443"/>
    </row>
    <row r="187" spans="1:8" s="265" customFormat="1" ht="12.75">
      <c r="A187" s="1070" t="s">
        <v>740</v>
      </c>
      <c r="B187" s="1077" t="s">
        <v>87</v>
      </c>
      <c r="C187" s="408"/>
      <c r="D187" s="410"/>
      <c r="E187" s="540"/>
      <c r="F187" s="406"/>
      <c r="G187" s="277"/>
      <c r="H187" s="443"/>
    </row>
    <row r="188" spans="1:8" s="265" customFormat="1" ht="15.75">
      <c r="A188" s="1069"/>
      <c r="B188" s="1078"/>
      <c r="C188" s="232" t="s">
        <v>700</v>
      </c>
      <c r="D188" s="23"/>
      <c r="E188" s="451"/>
      <c r="F188" s="276"/>
      <c r="G188" s="277"/>
      <c r="H188" s="443"/>
    </row>
    <row r="189" spans="1:8" s="265" customFormat="1" ht="12.75">
      <c r="A189" s="1069"/>
      <c r="B189" s="1078"/>
      <c r="C189" s="863" t="s">
        <v>868</v>
      </c>
      <c r="D189" s="528">
        <v>20</v>
      </c>
      <c r="E189" s="416">
        <f>D189*H35</f>
        <v>270.27</v>
      </c>
      <c r="F189" s="526">
        <f>ROUND(E189*1.25,0)</f>
        <v>338</v>
      </c>
      <c r="G189" s="867">
        <f t="shared" si="17"/>
        <v>405.59999999999997</v>
      </c>
      <c r="H189" s="443"/>
    </row>
    <row r="190" spans="1:8" s="265" customFormat="1" ht="12.75">
      <c r="A190" s="1069"/>
      <c r="B190" s="1078"/>
      <c r="C190" s="863" t="s">
        <v>866</v>
      </c>
      <c r="D190" s="528">
        <v>20</v>
      </c>
      <c r="E190" s="416">
        <f>D190*H35</f>
        <v>270.27</v>
      </c>
      <c r="F190" s="526">
        <f>ROUND(E190*1.25,0)</f>
        <v>338</v>
      </c>
      <c r="G190" s="867">
        <f>F190*1.2</f>
        <v>405.59999999999997</v>
      </c>
      <c r="H190" s="443"/>
    </row>
    <row r="191" spans="1:8" s="265" customFormat="1" ht="12.75">
      <c r="A191" s="1069"/>
      <c r="B191" s="1078"/>
      <c r="C191" s="863" t="s">
        <v>872</v>
      </c>
      <c r="D191" s="528">
        <v>20</v>
      </c>
      <c r="E191" s="416">
        <f>D191*H35</f>
        <v>270.27</v>
      </c>
      <c r="F191" s="526">
        <f>ROUND(E191*1.25,0)</f>
        <v>338</v>
      </c>
      <c r="G191" s="867">
        <f>F191*1.2</f>
        <v>405.59999999999997</v>
      </c>
      <c r="H191" s="443"/>
    </row>
    <row r="192" spans="1:8" s="265" customFormat="1" ht="12.75">
      <c r="A192" s="1069"/>
      <c r="B192" s="1078"/>
      <c r="C192" s="863" t="s">
        <v>870</v>
      </c>
      <c r="D192" s="528">
        <v>20</v>
      </c>
      <c r="E192" s="416">
        <f>D192*H35</f>
        <v>270.27</v>
      </c>
      <c r="F192" s="526">
        <f>ROUND(E192*1.25,0)</f>
        <v>338</v>
      </c>
      <c r="G192" s="867">
        <f>F192*1.2</f>
        <v>405.59999999999997</v>
      </c>
      <c r="H192" s="443"/>
    </row>
    <row r="193" spans="1:8" s="265" customFormat="1" ht="12.75">
      <c r="A193" s="1069"/>
      <c r="B193" s="1079"/>
      <c r="C193" s="863" t="s">
        <v>766</v>
      </c>
      <c r="D193" s="528">
        <v>20</v>
      </c>
      <c r="E193" s="416">
        <f>D193*H35</f>
        <v>270.27</v>
      </c>
      <c r="F193" s="526">
        <f>ROUND(E193*1.25,0)</f>
        <v>338</v>
      </c>
      <c r="G193" s="867">
        <f>F193*1.2</f>
        <v>405.59999999999997</v>
      </c>
      <c r="H193" s="443"/>
    </row>
    <row r="194" spans="1:8" s="265" customFormat="1" ht="15.75">
      <c r="A194" s="1069"/>
      <c r="B194" s="272"/>
      <c r="C194" s="141" t="s">
        <v>699</v>
      </c>
      <c r="D194" s="23"/>
      <c r="E194" s="306"/>
      <c r="F194" s="276"/>
      <c r="G194" s="277"/>
      <c r="H194" s="443"/>
    </row>
    <row r="195" spans="1:8" s="265" customFormat="1" ht="12.75">
      <c r="A195" s="1069"/>
      <c r="B195" s="1080"/>
      <c r="C195" s="143" t="s">
        <v>45</v>
      </c>
      <c r="D195" s="23">
        <v>280</v>
      </c>
      <c r="E195" s="306">
        <f aca="true" t="shared" si="20" ref="E195:E205">D195*$H$35</f>
        <v>3783.78</v>
      </c>
      <c r="F195" s="276">
        <f>ROUND(E195*1.25,0)</f>
        <v>4730</v>
      </c>
      <c r="G195" s="277">
        <f t="shared" si="17"/>
        <v>5676</v>
      </c>
      <c r="H195" s="443"/>
    </row>
    <row r="196" spans="1:8" s="265" customFormat="1" ht="12.75">
      <c r="A196" s="1069"/>
      <c r="B196" s="1080"/>
      <c r="C196" s="143" t="s">
        <v>46</v>
      </c>
      <c r="D196" s="23">
        <v>240</v>
      </c>
      <c r="E196" s="306">
        <f t="shared" si="20"/>
        <v>3243.2400000000002</v>
      </c>
      <c r="F196" s="276">
        <f aca="true" t="shared" si="21" ref="F196:F215">ROUND(E196*1.25,0)</f>
        <v>4054</v>
      </c>
      <c r="G196" s="277">
        <f t="shared" si="17"/>
        <v>4864.8</v>
      </c>
      <c r="H196" s="443"/>
    </row>
    <row r="197" spans="1:8" s="265" customFormat="1" ht="12.75">
      <c r="A197" s="1069"/>
      <c r="B197" s="1080"/>
      <c r="C197" s="143" t="s">
        <v>691</v>
      </c>
      <c r="D197" s="23">
        <v>80</v>
      </c>
      <c r="E197" s="306">
        <f t="shared" si="20"/>
        <v>1081.08</v>
      </c>
      <c r="F197" s="276">
        <f t="shared" si="21"/>
        <v>1351</v>
      </c>
      <c r="G197" s="277">
        <f t="shared" si="17"/>
        <v>1621.2</v>
      </c>
      <c r="H197" s="443"/>
    </row>
    <row r="198" spans="1:8" s="265" customFormat="1" ht="12.75">
      <c r="A198" s="1069"/>
      <c r="B198" s="1080"/>
      <c r="C198" s="143" t="s">
        <v>688</v>
      </c>
      <c r="D198" s="23">
        <v>165</v>
      </c>
      <c r="E198" s="306">
        <f t="shared" si="20"/>
        <v>2229.7275</v>
      </c>
      <c r="F198" s="276">
        <f t="shared" si="21"/>
        <v>2787</v>
      </c>
      <c r="G198" s="277">
        <f t="shared" si="17"/>
        <v>3344.4</v>
      </c>
      <c r="H198" s="443"/>
    </row>
    <row r="199" spans="1:8" s="265" customFormat="1" ht="12.75">
      <c r="A199" s="1069"/>
      <c r="B199" s="1080"/>
      <c r="C199" s="143" t="s">
        <v>47</v>
      </c>
      <c r="D199" s="23">
        <v>100</v>
      </c>
      <c r="E199" s="306">
        <f t="shared" si="20"/>
        <v>1351.3500000000001</v>
      </c>
      <c r="F199" s="276">
        <f t="shared" si="21"/>
        <v>1689</v>
      </c>
      <c r="G199" s="277">
        <f t="shared" si="17"/>
        <v>2026.8</v>
      </c>
      <c r="H199" s="443"/>
    </row>
    <row r="200" spans="1:8" s="265" customFormat="1" ht="12.75">
      <c r="A200" s="1069"/>
      <c r="B200" s="1080"/>
      <c r="C200" s="143" t="s">
        <v>48</v>
      </c>
      <c r="D200" s="23">
        <v>280</v>
      </c>
      <c r="E200" s="306">
        <f t="shared" si="20"/>
        <v>3783.78</v>
      </c>
      <c r="F200" s="276">
        <f t="shared" si="21"/>
        <v>4730</v>
      </c>
      <c r="G200" s="277">
        <f t="shared" si="17"/>
        <v>5676</v>
      </c>
      <c r="H200" s="443"/>
    </row>
    <row r="201" spans="1:8" s="265" customFormat="1" ht="12.75">
      <c r="A201" s="1069"/>
      <c r="B201" s="1080"/>
      <c r="C201" s="143" t="s">
        <v>49</v>
      </c>
      <c r="D201" s="23">
        <v>260</v>
      </c>
      <c r="E201" s="306">
        <f t="shared" si="20"/>
        <v>3513.51</v>
      </c>
      <c r="F201" s="276">
        <f t="shared" si="21"/>
        <v>4392</v>
      </c>
      <c r="G201" s="277">
        <f t="shared" si="17"/>
        <v>5270.4</v>
      </c>
      <c r="H201" s="443"/>
    </row>
    <row r="202" spans="1:8" s="265" customFormat="1" ht="12.75">
      <c r="A202" s="1069"/>
      <c r="B202" s="1080"/>
      <c r="C202" s="143" t="s">
        <v>693</v>
      </c>
      <c r="D202" s="23">
        <v>80</v>
      </c>
      <c r="E202" s="306">
        <f t="shared" si="20"/>
        <v>1081.08</v>
      </c>
      <c r="F202" s="276">
        <f t="shared" si="21"/>
        <v>1351</v>
      </c>
      <c r="G202" s="277">
        <f t="shared" si="17"/>
        <v>1621.2</v>
      </c>
      <c r="H202" s="443"/>
    </row>
    <row r="203" spans="1:8" s="265" customFormat="1" ht="12.75">
      <c r="A203" s="1069"/>
      <c r="B203" s="1080"/>
      <c r="C203" s="143" t="s">
        <v>937</v>
      </c>
      <c r="D203" s="23">
        <v>120</v>
      </c>
      <c r="E203" s="306">
        <f t="shared" si="20"/>
        <v>1621.6200000000001</v>
      </c>
      <c r="F203" s="276">
        <f t="shared" si="21"/>
        <v>2027</v>
      </c>
      <c r="G203" s="277">
        <f t="shared" si="17"/>
        <v>2432.4</v>
      </c>
      <c r="H203" s="443"/>
    </row>
    <row r="204" spans="1:8" s="265" customFormat="1" ht="12.75">
      <c r="A204" s="1069"/>
      <c r="B204" s="1080"/>
      <c r="C204" s="143" t="s">
        <v>978</v>
      </c>
      <c r="D204" s="23">
        <v>180</v>
      </c>
      <c r="E204" s="306">
        <f t="shared" si="20"/>
        <v>2432.4300000000003</v>
      </c>
      <c r="F204" s="276">
        <f t="shared" si="21"/>
        <v>3041</v>
      </c>
      <c r="G204" s="277">
        <f t="shared" si="17"/>
        <v>3649.2</v>
      </c>
      <c r="H204" s="443"/>
    </row>
    <row r="205" spans="1:8" s="265" customFormat="1" ht="12.75" customHeight="1">
      <c r="A205" s="1069"/>
      <c r="B205" s="1080"/>
      <c r="C205" s="143" t="s">
        <v>694</v>
      </c>
      <c r="D205" s="23">
        <v>180</v>
      </c>
      <c r="E205" s="306">
        <f t="shared" si="20"/>
        <v>2432.4300000000003</v>
      </c>
      <c r="F205" s="276">
        <f t="shared" si="21"/>
        <v>3041</v>
      </c>
      <c r="G205" s="277">
        <f t="shared" si="17"/>
        <v>3649.2</v>
      </c>
      <c r="H205" s="443"/>
    </row>
    <row r="206" spans="1:8" s="265" customFormat="1" ht="12.75" customHeight="1">
      <c r="A206" s="1069"/>
      <c r="B206" s="401"/>
      <c r="C206" s="190" t="s">
        <v>701</v>
      </c>
      <c r="D206" s="23"/>
      <c r="E206" s="306"/>
      <c r="F206" s="276"/>
      <c r="G206" s="277"/>
      <c r="H206" s="443"/>
    </row>
    <row r="207" spans="1:8" s="265" customFormat="1" ht="12.75" customHeight="1">
      <c r="A207" s="1069"/>
      <c r="B207" s="1065"/>
      <c r="C207" s="140" t="s">
        <v>702</v>
      </c>
      <c r="D207" s="23">
        <v>350</v>
      </c>
      <c r="E207" s="306">
        <f>D207*$H$35</f>
        <v>4729.725</v>
      </c>
      <c r="F207" s="276">
        <f t="shared" si="21"/>
        <v>5912</v>
      </c>
      <c r="G207" s="277">
        <f t="shared" si="17"/>
        <v>7094.4</v>
      </c>
      <c r="H207" s="443"/>
    </row>
    <row r="208" spans="1:8" s="265" customFormat="1" ht="27" customHeight="1">
      <c r="A208" s="1069"/>
      <c r="B208" s="1065"/>
      <c r="C208" s="551" t="s">
        <v>717</v>
      </c>
      <c r="D208" s="104"/>
      <c r="E208" s="306"/>
      <c r="F208" s="276"/>
      <c r="G208" s="277"/>
      <c r="H208" s="444"/>
    </row>
    <row r="209" spans="1:8" s="265" customFormat="1" ht="13.5" customHeight="1">
      <c r="A209" s="1069"/>
      <c r="B209" s="1065"/>
      <c r="C209" s="866" t="s">
        <v>857</v>
      </c>
      <c r="D209" s="528">
        <v>240</v>
      </c>
      <c r="E209" s="416">
        <f>D209*H35</f>
        <v>3243.2400000000002</v>
      </c>
      <c r="F209" s="526">
        <f t="shared" si="21"/>
        <v>4054</v>
      </c>
      <c r="G209" s="867">
        <f t="shared" si="17"/>
        <v>4864.8</v>
      </c>
      <c r="H209" s="443"/>
    </row>
    <row r="210" spans="1:8" s="265" customFormat="1" ht="12" customHeight="1">
      <c r="A210" s="1069"/>
      <c r="B210" s="1065"/>
      <c r="C210" s="866" t="s">
        <v>858</v>
      </c>
      <c r="D210" s="528">
        <v>240</v>
      </c>
      <c r="E210" s="416">
        <f>D210*H35</f>
        <v>3243.2400000000002</v>
      </c>
      <c r="F210" s="526">
        <f t="shared" si="21"/>
        <v>4054</v>
      </c>
      <c r="G210" s="867">
        <f t="shared" si="17"/>
        <v>4864.8</v>
      </c>
      <c r="H210" s="443"/>
    </row>
    <row r="211" spans="1:8" s="265" customFormat="1" ht="12" customHeight="1">
      <c r="A211" s="1069"/>
      <c r="B211" s="1065"/>
      <c r="C211" s="866" t="s">
        <v>859</v>
      </c>
      <c r="D211" s="528">
        <v>240</v>
      </c>
      <c r="E211" s="416">
        <f>D211*H35</f>
        <v>3243.2400000000002</v>
      </c>
      <c r="F211" s="416">
        <f t="shared" si="21"/>
        <v>4054</v>
      </c>
      <c r="G211" s="867">
        <f t="shared" si="17"/>
        <v>4864.8</v>
      </c>
      <c r="H211" s="443"/>
    </row>
    <row r="212" spans="1:8" s="265" customFormat="1" ht="23.25" customHeight="1">
      <c r="A212" s="1069"/>
      <c r="B212" s="1065"/>
      <c r="C212" s="551" t="s">
        <v>718</v>
      </c>
      <c r="D212" s="23"/>
      <c r="E212" s="306"/>
      <c r="F212" s="276"/>
      <c r="G212" s="277"/>
      <c r="H212" s="443"/>
    </row>
    <row r="213" spans="1:8" s="265" customFormat="1" ht="12" customHeight="1">
      <c r="A213" s="1069"/>
      <c r="B213" s="1065"/>
      <c r="C213" s="866" t="s">
        <v>857</v>
      </c>
      <c r="D213" s="528">
        <v>240</v>
      </c>
      <c r="E213" s="416">
        <f>D213*H35</f>
        <v>3243.2400000000002</v>
      </c>
      <c r="F213" s="526">
        <f t="shared" si="21"/>
        <v>4054</v>
      </c>
      <c r="G213" s="867">
        <f t="shared" si="17"/>
        <v>4864.8</v>
      </c>
      <c r="H213" s="443"/>
    </row>
    <row r="214" spans="1:8" s="265" customFormat="1" ht="12" customHeight="1">
      <c r="A214" s="1069"/>
      <c r="B214" s="1065"/>
      <c r="C214" s="866" t="s">
        <v>858</v>
      </c>
      <c r="D214" s="528">
        <v>240</v>
      </c>
      <c r="E214" s="416">
        <f>D214*H35</f>
        <v>3243.2400000000002</v>
      </c>
      <c r="F214" s="526">
        <f t="shared" si="21"/>
        <v>4054</v>
      </c>
      <c r="G214" s="867">
        <f t="shared" si="17"/>
        <v>4864.8</v>
      </c>
      <c r="H214" s="443"/>
    </row>
    <row r="215" spans="1:8" s="265" customFormat="1" ht="12.75">
      <c r="A215" s="1069"/>
      <c r="B215" s="1065"/>
      <c r="C215" s="866" t="s">
        <v>859</v>
      </c>
      <c r="D215" s="528">
        <v>240</v>
      </c>
      <c r="E215" s="416">
        <f>D215*H35</f>
        <v>3243.2400000000002</v>
      </c>
      <c r="F215" s="526">
        <f t="shared" si="21"/>
        <v>4054</v>
      </c>
      <c r="G215" s="867">
        <f t="shared" si="17"/>
        <v>4864.8</v>
      </c>
      <c r="H215" s="443"/>
    </row>
    <row r="216" spans="1:8" s="265" customFormat="1" ht="12" customHeight="1">
      <c r="A216" s="1069"/>
      <c r="B216" s="398"/>
      <c r="C216" s="142" t="s">
        <v>658</v>
      </c>
      <c r="D216" s="23"/>
      <c r="E216" s="451"/>
      <c r="F216" s="276"/>
      <c r="G216" s="277"/>
      <c r="H216" s="443"/>
    </row>
    <row r="217" spans="1:8" s="265" customFormat="1" ht="12.75">
      <c r="A217" s="1069"/>
      <c r="B217" s="1065"/>
      <c r="C217" s="143" t="s">
        <v>328</v>
      </c>
      <c r="D217" s="23">
        <v>50</v>
      </c>
      <c r="E217" s="306">
        <f aca="true" t="shared" si="22" ref="E217:E228">D217*$H$36</f>
        <v>622.65</v>
      </c>
      <c r="F217" s="276">
        <f>ROUND(E217*1.25,0)</f>
        <v>778</v>
      </c>
      <c r="G217" s="277">
        <f aca="true" t="shared" si="23" ref="G217:G277">F217*1.2</f>
        <v>933.5999999999999</v>
      </c>
      <c r="H217" s="443"/>
    </row>
    <row r="218" spans="1:8" s="265" customFormat="1" ht="12.75">
      <c r="A218" s="1069"/>
      <c r="B218" s="1065"/>
      <c r="C218" s="143" t="s">
        <v>706</v>
      </c>
      <c r="D218" s="23">
        <v>45</v>
      </c>
      <c r="E218" s="306">
        <f t="shared" si="22"/>
        <v>560.385</v>
      </c>
      <c r="F218" s="276">
        <f aca="true" t="shared" si="24" ref="F218:F228">ROUND(E218*1.25,0)</f>
        <v>700</v>
      </c>
      <c r="G218" s="277">
        <f t="shared" si="23"/>
        <v>840</v>
      </c>
      <c r="H218" s="443"/>
    </row>
    <row r="219" spans="1:8" s="265" customFormat="1" ht="12.75">
      <c r="A219" s="1069"/>
      <c r="B219" s="1065"/>
      <c r="C219" s="143" t="s">
        <v>89</v>
      </c>
      <c r="D219" s="23">
        <v>50</v>
      </c>
      <c r="E219" s="306">
        <f t="shared" si="22"/>
        <v>622.65</v>
      </c>
      <c r="F219" s="276">
        <f t="shared" si="24"/>
        <v>778</v>
      </c>
      <c r="G219" s="277">
        <f t="shared" si="23"/>
        <v>933.5999999999999</v>
      </c>
      <c r="H219" s="443"/>
    </row>
    <row r="220" spans="1:8" s="265" customFormat="1" ht="12.75">
      <c r="A220" s="1069"/>
      <c r="B220" s="1065"/>
      <c r="C220" s="143" t="s">
        <v>88</v>
      </c>
      <c r="D220" s="23">
        <v>50</v>
      </c>
      <c r="E220" s="306">
        <f t="shared" si="22"/>
        <v>622.65</v>
      </c>
      <c r="F220" s="276">
        <f t="shared" si="24"/>
        <v>778</v>
      </c>
      <c r="G220" s="277">
        <f t="shared" si="23"/>
        <v>933.5999999999999</v>
      </c>
      <c r="H220" s="443"/>
    </row>
    <row r="221" spans="1:8" s="265" customFormat="1" ht="12.75">
      <c r="A221" s="1069"/>
      <c r="B221" s="1065"/>
      <c r="C221" s="143" t="s">
        <v>51</v>
      </c>
      <c r="D221" s="23">
        <v>120</v>
      </c>
      <c r="E221" s="306">
        <f t="shared" si="22"/>
        <v>1494.36</v>
      </c>
      <c r="F221" s="276">
        <f t="shared" si="24"/>
        <v>1868</v>
      </c>
      <c r="G221" s="277">
        <f t="shared" si="23"/>
        <v>2241.6</v>
      </c>
      <c r="H221" s="443"/>
    </row>
    <row r="222" spans="1:8" s="265" customFormat="1" ht="12.75">
      <c r="A222" s="1069"/>
      <c r="B222" s="1065"/>
      <c r="C222" s="143" t="s">
        <v>53</v>
      </c>
      <c r="D222" s="23">
        <v>50</v>
      </c>
      <c r="E222" s="306">
        <f t="shared" si="22"/>
        <v>622.65</v>
      </c>
      <c r="F222" s="276">
        <f t="shared" si="24"/>
        <v>778</v>
      </c>
      <c r="G222" s="277">
        <f t="shared" si="23"/>
        <v>933.5999999999999</v>
      </c>
      <c r="H222" s="443"/>
    </row>
    <row r="223" spans="1:8" s="265" customFormat="1" ht="12.75">
      <c r="A223" s="1069"/>
      <c r="B223" s="1065"/>
      <c r="C223" s="143" t="s">
        <v>90</v>
      </c>
      <c r="D223" s="23">
        <v>120</v>
      </c>
      <c r="E223" s="306">
        <f t="shared" si="22"/>
        <v>1494.36</v>
      </c>
      <c r="F223" s="276">
        <f t="shared" si="24"/>
        <v>1868</v>
      </c>
      <c r="G223" s="277">
        <f t="shared" si="23"/>
        <v>2241.6</v>
      </c>
      <c r="H223" s="443"/>
    </row>
    <row r="224" spans="1:8" s="265" customFormat="1" ht="12.75">
      <c r="A224" s="1069"/>
      <c r="B224" s="1065"/>
      <c r="C224" s="143" t="s">
        <v>91</v>
      </c>
      <c r="D224" s="23">
        <v>50</v>
      </c>
      <c r="E224" s="306">
        <f t="shared" si="22"/>
        <v>622.65</v>
      </c>
      <c r="F224" s="276">
        <f t="shared" si="24"/>
        <v>778</v>
      </c>
      <c r="G224" s="277">
        <f t="shared" si="23"/>
        <v>933.5999999999999</v>
      </c>
      <c r="H224" s="443"/>
    </row>
    <row r="225" spans="1:8" s="265" customFormat="1" ht="12" customHeight="1">
      <c r="A225" s="1069"/>
      <c r="B225" s="1065"/>
      <c r="C225" s="143" t="s">
        <v>92</v>
      </c>
      <c r="D225" s="23">
        <v>45</v>
      </c>
      <c r="E225" s="306">
        <f t="shared" si="22"/>
        <v>560.385</v>
      </c>
      <c r="F225" s="276">
        <f t="shared" si="24"/>
        <v>700</v>
      </c>
      <c r="G225" s="277">
        <f t="shared" si="23"/>
        <v>840</v>
      </c>
      <c r="H225" s="443"/>
    </row>
    <row r="226" spans="1:8" s="265" customFormat="1" ht="12.75">
      <c r="A226" s="1069"/>
      <c r="B226" s="1065"/>
      <c r="C226" s="143" t="s">
        <v>329</v>
      </c>
      <c r="D226" s="23">
        <v>50</v>
      </c>
      <c r="E226" s="306">
        <f t="shared" si="22"/>
        <v>622.65</v>
      </c>
      <c r="F226" s="276">
        <f>ROUND(E226*1.25,0)</f>
        <v>778</v>
      </c>
      <c r="G226" s="277">
        <f t="shared" si="23"/>
        <v>933.5999999999999</v>
      </c>
      <c r="H226" s="443"/>
    </row>
    <row r="227" spans="1:8" s="265" customFormat="1" ht="12.75">
      <c r="A227" s="1069"/>
      <c r="B227" s="1065"/>
      <c r="C227" s="143" t="s">
        <v>93</v>
      </c>
      <c r="D227" s="23">
        <v>50</v>
      </c>
      <c r="E227" s="306">
        <f t="shared" si="22"/>
        <v>622.65</v>
      </c>
      <c r="F227" s="276">
        <f t="shared" si="24"/>
        <v>778</v>
      </c>
      <c r="G227" s="277">
        <f t="shared" si="23"/>
        <v>933.5999999999999</v>
      </c>
      <c r="H227" s="443"/>
    </row>
    <row r="228" spans="1:8" s="265" customFormat="1" ht="20.25" customHeight="1">
      <c r="A228" s="1069"/>
      <c r="B228" s="1065"/>
      <c r="C228" s="192" t="s">
        <v>708</v>
      </c>
      <c r="D228" s="38">
        <v>120</v>
      </c>
      <c r="E228" s="306">
        <f t="shared" si="22"/>
        <v>1494.36</v>
      </c>
      <c r="F228" s="276">
        <f t="shared" si="24"/>
        <v>1868</v>
      </c>
      <c r="G228" s="277">
        <f t="shared" si="23"/>
        <v>2241.6</v>
      </c>
      <c r="H228" s="441"/>
    </row>
    <row r="229" spans="1:8" s="265" customFormat="1" ht="16.5" customHeight="1">
      <c r="A229" s="1069"/>
      <c r="B229" s="398"/>
      <c r="C229" s="181" t="s">
        <v>711</v>
      </c>
      <c r="D229" s="23"/>
      <c r="E229" s="451"/>
      <c r="F229" s="276"/>
      <c r="G229" s="277"/>
      <c r="H229" s="443"/>
    </row>
    <row r="230" spans="1:8" s="265" customFormat="1" ht="12.75">
      <c r="A230" s="1069"/>
      <c r="B230" s="1065"/>
      <c r="C230" s="143" t="s">
        <v>712</v>
      </c>
      <c r="D230" s="23">
        <v>170</v>
      </c>
      <c r="E230" s="523">
        <f>D230*H37</f>
        <v>2224.11</v>
      </c>
      <c r="F230" s="276">
        <f>ROUND(E230*1.25,0)</f>
        <v>2780</v>
      </c>
      <c r="G230" s="277">
        <f t="shared" si="23"/>
        <v>3336</v>
      </c>
      <c r="H230" s="443"/>
    </row>
    <row r="231" spans="1:8" s="265" customFormat="1" ht="13.5" thickBot="1">
      <c r="A231" s="1071"/>
      <c r="B231" s="1073"/>
      <c r="C231" s="187" t="s">
        <v>713</v>
      </c>
      <c r="D231" s="75">
        <v>590</v>
      </c>
      <c r="E231" s="524">
        <f>D231*H37</f>
        <v>7718.970000000001</v>
      </c>
      <c r="F231" s="281">
        <f>ROUND(E231*1.25,0)</f>
        <v>9649</v>
      </c>
      <c r="G231" s="277">
        <f t="shared" si="23"/>
        <v>11578.8</v>
      </c>
      <c r="H231" s="443"/>
    </row>
    <row r="232" spans="1:8" s="265" customFormat="1" ht="12.75">
      <c r="A232" s="1081" t="s">
        <v>742</v>
      </c>
      <c r="B232" s="1084" t="s">
        <v>94</v>
      </c>
      <c r="C232" s="408"/>
      <c r="D232" s="376"/>
      <c r="E232" s="541"/>
      <c r="F232" s="406"/>
      <c r="G232" s="277"/>
      <c r="H232" s="445"/>
    </row>
    <row r="233" spans="1:8" s="265" customFormat="1" ht="15.75">
      <c r="A233" s="1082"/>
      <c r="B233" s="1085"/>
      <c r="C233" s="232" t="s">
        <v>700</v>
      </c>
      <c r="D233" s="104"/>
      <c r="E233" s="542"/>
      <c r="F233" s="276"/>
      <c r="G233" s="277"/>
      <c r="H233" s="445"/>
    </row>
    <row r="234" spans="1:8" s="265" customFormat="1" ht="12.75">
      <c r="A234" s="1082"/>
      <c r="B234" s="1085"/>
      <c r="C234" s="863" t="s">
        <v>868</v>
      </c>
      <c r="D234" s="525">
        <v>20</v>
      </c>
      <c r="E234" s="416">
        <f>D234*H35</f>
        <v>270.27</v>
      </c>
      <c r="F234" s="526">
        <f>ROUND(E234*1.25,0)</f>
        <v>338</v>
      </c>
      <c r="G234" s="867">
        <f t="shared" si="23"/>
        <v>405.59999999999997</v>
      </c>
      <c r="H234" s="441"/>
    </row>
    <row r="235" spans="1:8" s="265" customFormat="1" ht="12.75">
      <c r="A235" s="1082"/>
      <c r="B235" s="1085"/>
      <c r="C235" s="863" t="s">
        <v>873</v>
      </c>
      <c r="D235" s="525">
        <v>20</v>
      </c>
      <c r="E235" s="416">
        <f>D235*H35</f>
        <v>270.27</v>
      </c>
      <c r="F235" s="526">
        <f aca="true" t="shared" si="25" ref="F235:F240">ROUND(E235*1.25,0)</f>
        <v>338</v>
      </c>
      <c r="G235" s="867">
        <f t="shared" si="23"/>
        <v>405.59999999999997</v>
      </c>
      <c r="H235" s="441"/>
    </row>
    <row r="236" spans="1:8" s="265" customFormat="1" ht="12.75">
      <c r="A236" s="1082"/>
      <c r="B236" s="1085"/>
      <c r="C236" s="863" t="s">
        <v>870</v>
      </c>
      <c r="D236" s="525">
        <v>20</v>
      </c>
      <c r="E236" s="416">
        <f>D236*H35</f>
        <v>270.27</v>
      </c>
      <c r="F236" s="526">
        <f t="shared" si="25"/>
        <v>338</v>
      </c>
      <c r="G236" s="867">
        <f t="shared" si="23"/>
        <v>405.59999999999997</v>
      </c>
      <c r="H236" s="441"/>
    </row>
    <row r="237" spans="1:8" s="265" customFormat="1" ht="12.75">
      <c r="A237" s="1082"/>
      <c r="B237" s="1085"/>
      <c r="C237" s="863" t="s">
        <v>766</v>
      </c>
      <c r="D237" s="525">
        <v>20</v>
      </c>
      <c r="E237" s="416">
        <f>D237*H35</f>
        <v>270.27</v>
      </c>
      <c r="F237" s="526">
        <f t="shared" si="25"/>
        <v>338</v>
      </c>
      <c r="G237" s="867">
        <f t="shared" si="23"/>
        <v>405.59999999999997</v>
      </c>
      <c r="H237" s="441"/>
    </row>
    <row r="238" spans="1:8" s="265" customFormat="1" ht="12.75">
      <c r="A238" s="1082"/>
      <c r="B238" s="1085"/>
      <c r="C238" s="863" t="s">
        <v>871</v>
      </c>
      <c r="D238" s="525">
        <v>20</v>
      </c>
      <c r="E238" s="416">
        <f>D238*H35</f>
        <v>270.27</v>
      </c>
      <c r="F238" s="526">
        <f t="shared" si="25"/>
        <v>338</v>
      </c>
      <c r="G238" s="867">
        <f t="shared" si="23"/>
        <v>405.59999999999997</v>
      </c>
      <c r="H238" s="441"/>
    </row>
    <row r="239" spans="1:8" s="265" customFormat="1" ht="12.75">
      <c r="A239" s="1082"/>
      <c r="B239" s="1085"/>
      <c r="C239" s="863" t="s">
        <v>866</v>
      </c>
      <c r="D239" s="525">
        <v>20</v>
      </c>
      <c r="E239" s="416">
        <f>D239*H35</f>
        <v>270.27</v>
      </c>
      <c r="F239" s="526">
        <f t="shared" si="25"/>
        <v>338</v>
      </c>
      <c r="G239" s="867">
        <f t="shared" si="23"/>
        <v>405.59999999999997</v>
      </c>
      <c r="H239" s="441"/>
    </row>
    <row r="240" spans="1:8" s="265" customFormat="1" ht="12.75">
      <c r="A240" s="1082"/>
      <c r="B240" s="1086"/>
      <c r="C240" s="863" t="s">
        <v>565</v>
      </c>
      <c r="D240" s="525">
        <v>20</v>
      </c>
      <c r="E240" s="416">
        <f>D240*H35</f>
        <v>270.27</v>
      </c>
      <c r="F240" s="526">
        <f t="shared" si="25"/>
        <v>338</v>
      </c>
      <c r="G240" s="867">
        <f t="shared" si="23"/>
        <v>405.59999999999997</v>
      </c>
      <c r="H240" s="441"/>
    </row>
    <row r="241" spans="1:8" s="265" customFormat="1" ht="15.75">
      <c r="A241" s="1082"/>
      <c r="B241" s="272"/>
      <c r="C241" s="141" t="s">
        <v>699</v>
      </c>
      <c r="D241" s="23"/>
      <c r="E241" s="306"/>
      <c r="F241" s="276"/>
      <c r="G241" s="277"/>
      <c r="H241" s="443"/>
    </row>
    <row r="242" spans="1:8" s="265" customFormat="1" ht="12.75">
      <c r="A242" s="1082"/>
      <c r="B242" s="1080"/>
      <c r="C242" s="143" t="s">
        <v>45</v>
      </c>
      <c r="D242" s="23">
        <v>280</v>
      </c>
      <c r="E242" s="306">
        <f aca="true" t="shared" si="26" ref="E242:E249">D242*$H$35</f>
        <v>3783.78</v>
      </c>
      <c r="F242" s="276">
        <f>ROUND(E242*1.25,0)</f>
        <v>4730</v>
      </c>
      <c r="G242" s="277">
        <f t="shared" si="23"/>
        <v>5676</v>
      </c>
      <c r="H242" s="443"/>
    </row>
    <row r="243" spans="1:8" s="265" customFormat="1" ht="12.75">
      <c r="A243" s="1082"/>
      <c r="B243" s="1080"/>
      <c r="C243" s="143" t="s">
        <v>690</v>
      </c>
      <c r="D243" s="23">
        <v>120</v>
      </c>
      <c r="E243" s="306">
        <f t="shared" si="26"/>
        <v>1621.6200000000001</v>
      </c>
      <c r="F243" s="276">
        <f aca="true" t="shared" si="27" ref="F243:F260">ROUND(E243*1.25,0)</f>
        <v>2027</v>
      </c>
      <c r="G243" s="277">
        <f t="shared" si="23"/>
        <v>2432.4</v>
      </c>
      <c r="H243" s="443"/>
    </row>
    <row r="244" spans="1:8" s="265" customFormat="1" ht="12.75">
      <c r="A244" s="1082"/>
      <c r="B244" s="1080"/>
      <c r="C244" s="143" t="s">
        <v>691</v>
      </c>
      <c r="D244" s="23">
        <v>80</v>
      </c>
      <c r="E244" s="306">
        <f t="shared" si="26"/>
        <v>1081.08</v>
      </c>
      <c r="F244" s="276">
        <f t="shared" si="27"/>
        <v>1351</v>
      </c>
      <c r="G244" s="277">
        <f t="shared" si="23"/>
        <v>1621.2</v>
      </c>
      <c r="H244" s="443"/>
    </row>
    <row r="245" spans="1:8" s="265" customFormat="1" ht="12.75">
      <c r="A245" s="1082"/>
      <c r="B245" s="1080"/>
      <c r="C245" s="143" t="s">
        <v>697</v>
      </c>
      <c r="D245" s="26">
        <v>260</v>
      </c>
      <c r="E245" s="306">
        <f t="shared" si="26"/>
        <v>3513.51</v>
      </c>
      <c r="F245" s="276">
        <f t="shared" si="27"/>
        <v>4392</v>
      </c>
      <c r="G245" s="277">
        <f t="shared" si="23"/>
        <v>5270.4</v>
      </c>
      <c r="H245" s="443"/>
    </row>
    <row r="246" spans="1:8" s="265" customFormat="1" ht="12.75">
      <c r="A246" s="1082"/>
      <c r="B246" s="1080"/>
      <c r="C246" s="143" t="s">
        <v>861</v>
      </c>
      <c r="D246" s="26">
        <v>100</v>
      </c>
      <c r="E246" s="306">
        <f t="shared" si="26"/>
        <v>1351.3500000000001</v>
      </c>
      <c r="F246" s="276">
        <f t="shared" si="27"/>
        <v>1689</v>
      </c>
      <c r="G246" s="277">
        <f t="shared" si="23"/>
        <v>2026.8</v>
      </c>
      <c r="H246" s="443"/>
    </row>
    <row r="247" spans="1:8" s="265" customFormat="1" ht="12.75">
      <c r="A247" s="1082"/>
      <c r="B247" s="1080"/>
      <c r="C247" s="143" t="s">
        <v>688</v>
      </c>
      <c r="D247" s="23">
        <v>165</v>
      </c>
      <c r="E247" s="306">
        <f t="shared" si="26"/>
        <v>2229.7275</v>
      </c>
      <c r="F247" s="276">
        <f t="shared" si="27"/>
        <v>2787</v>
      </c>
      <c r="G247" s="277">
        <f t="shared" si="23"/>
        <v>3344.4</v>
      </c>
      <c r="H247" s="443"/>
    </row>
    <row r="248" spans="1:8" s="265" customFormat="1" ht="12.75">
      <c r="A248" s="1082"/>
      <c r="B248" s="1080"/>
      <c r="C248" s="143" t="s">
        <v>95</v>
      </c>
      <c r="D248" s="23">
        <v>30</v>
      </c>
      <c r="E248" s="306">
        <f t="shared" si="26"/>
        <v>405.40500000000003</v>
      </c>
      <c r="F248" s="276">
        <f t="shared" si="27"/>
        <v>507</v>
      </c>
      <c r="G248" s="277">
        <f t="shared" si="23"/>
        <v>608.4</v>
      </c>
      <c r="H248" s="443"/>
    </row>
    <row r="249" spans="1:8" s="265" customFormat="1" ht="12.75">
      <c r="A249" s="1082"/>
      <c r="B249" s="1080"/>
      <c r="C249" s="143" t="s">
        <v>46</v>
      </c>
      <c r="D249" s="23">
        <v>240</v>
      </c>
      <c r="E249" s="306">
        <f t="shared" si="26"/>
        <v>3243.2400000000002</v>
      </c>
      <c r="F249" s="276">
        <f t="shared" si="27"/>
        <v>4054</v>
      </c>
      <c r="G249" s="277">
        <f t="shared" si="23"/>
        <v>4864.8</v>
      </c>
      <c r="H249" s="443"/>
    </row>
    <row r="250" spans="1:8" s="265" customFormat="1" ht="15.75">
      <c r="A250" s="1082"/>
      <c r="B250" s="401"/>
      <c r="C250" s="190" t="s">
        <v>701</v>
      </c>
      <c r="D250" s="23"/>
      <c r="E250" s="306"/>
      <c r="F250" s="276"/>
      <c r="G250" s="277"/>
      <c r="H250" s="443"/>
    </row>
    <row r="251" spans="1:8" s="265" customFormat="1" ht="12.75" customHeight="1">
      <c r="A251" s="1082"/>
      <c r="B251" s="1065"/>
      <c r="C251" s="140" t="s">
        <v>702</v>
      </c>
      <c r="D251" s="23">
        <v>350</v>
      </c>
      <c r="E251" s="306">
        <f>D251*$H$35</f>
        <v>4729.725</v>
      </c>
      <c r="F251" s="276">
        <f t="shared" si="27"/>
        <v>5912</v>
      </c>
      <c r="G251" s="277">
        <f t="shared" si="23"/>
        <v>7094.4</v>
      </c>
      <c r="H251" s="443"/>
    </row>
    <row r="252" spans="1:8" s="265" customFormat="1" ht="12.75" customHeight="1">
      <c r="A252" s="1082"/>
      <c r="B252" s="1065"/>
      <c r="C252" s="140" t="s">
        <v>96</v>
      </c>
      <c r="D252" s="23">
        <v>310</v>
      </c>
      <c r="E252" s="306">
        <f>D252*$H$35</f>
        <v>4189.185</v>
      </c>
      <c r="F252" s="276">
        <f t="shared" si="27"/>
        <v>5236</v>
      </c>
      <c r="G252" s="277">
        <f t="shared" si="23"/>
        <v>6283.2</v>
      </c>
      <c r="H252" s="443"/>
    </row>
    <row r="253" spans="1:8" s="265" customFormat="1" ht="22.5" customHeight="1">
      <c r="A253" s="1082"/>
      <c r="B253" s="1065"/>
      <c r="C253" s="551" t="s">
        <v>717</v>
      </c>
      <c r="D253" s="23"/>
      <c r="E253" s="306"/>
      <c r="F253" s="276"/>
      <c r="G253" s="277"/>
      <c r="H253" s="443"/>
    </row>
    <row r="254" spans="1:8" s="265" customFormat="1" ht="12.75" customHeight="1">
      <c r="A254" s="1082"/>
      <c r="B254" s="1065"/>
      <c r="C254" s="866" t="s">
        <v>857</v>
      </c>
      <c r="D254" s="528">
        <v>240</v>
      </c>
      <c r="E254" s="416">
        <f>D254*H35</f>
        <v>3243.2400000000002</v>
      </c>
      <c r="F254" s="526">
        <f t="shared" si="27"/>
        <v>4054</v>
      </c>
      <c r="G254" s="867">
        <f t="shared" si="23"/>
        <v>4864.8</v>
      </c>
      <c r="H254" s="443"/>
    </row>
    <row r="255" spans="1:8" s="265" customFormat="1" ht="12.75" customHeight="1">
      <c r="A255" s="1082"/>
      <c r="B255" s="1065"/>
      <c r="C255" s="866" t="s">
        <v>858</v>
      </c>
      <c r="D255" s="528">
        <v>240</v>
      </c>
      <c r="E255" s="416">
        <f>D255*H35</f>
        <v>3243.2400000000002</v>
      </c>
      <c r="F255" s="526">
        <f t="shared" si="27"/>
        <v>4054</v>
      </c>
      <c r="G255" s="867">
        <f t="shared" si="23"/>
        <v>4864.8</v>
      </c>
      <c r="H255" s="443"/>
    </row>
    <row r="256" spans="1:8" s="265" customFormat="1" ht="12.75" customHeight="1">
      <c r="A256" s="1082"/>
      <c r="B256" s="1065"/>
      <c r="C256" s="866" t="s">
        <v>859</v>
      </c>
      <c r="D256" s="528">
        <v>240</v>
      </c>
      <c r="E256" s="416">
        <f>D256*H35</f>
        <v>3243.2400000000002</v>
      </c>
      <c r="F256" s="416">
        <f t="shared" si="27"/>
        <v>4054</v>
      </c>
      <c r="G256" s="867">
        <f t="shared" si="23"/>
        <v>4864.8</v>
      </c>
      <c r="H256" s="443"/>
    </row>
    <row r="257" spans="1:8" s="265" customFormat="1" ht="21.75" customHeight="1">
      <c r="A257" s="1082"/>
      <c r="B257" s="1065"/>
      <c r="C257" s="551" t="s">
        <v>718</v>
      </c>
      <c r="D257" s="23"/>
      <c r="E257" s="306"/>
      <c r="F257" s="276"/>
      <c r="G257" s="277"/>
      <c r="H257" s="443"/>
    </row>
    <row r="258" spans="1:8" s="265" customFormat="1" ht="12.75" customHeight="1">
      <c r="A258" s="1082"/>
      <c r="B258" s="1065"/>
      <c r="C258" s="866" t="s">
        <v>857</v>
      </c>
      <c r="D258" s="528">
        <v>240</v>
      </c>
      <c r="E258" s="416">
        <f>D258*H35</f>
        <v>3243.2400000000002</v>
      </c>
      <c r="F258" s="526">
        <f t="shared" si="27"/>
        <v>4054</v>
      </c>
      <c r="G258" s="867">
        <f t="shared" si="23"/>
        <v>4864.8</v>
      </c>
      <c r="H258" s="443"/>
    </row>
    <row r="259" spans="1:8" s="265" customFormat="1" ht="12.75" customHeight="1">
      <c r="A259" s="1082"/>
      <c r="B259" s="1065"/>
      <c r="C259" s="866" t="s">
        <v>858</v>
      </c>
      <c r="D259" s="528">
        <v>240</v>
      </c>
      <c r="E259" s="416">
        <f>D259*H35</f>
        <v>3243.2400000000002</v>
      </c>
      <c r="F259" s="526">
        <f t="shared" si="27"/>
        <v>4054</v>
      </c>
      <c r="G259" s="867">
        <f t="shared" si="23"/>
        <v>4864.8</v>
      </c>
      <c r="H259" s="443"/>
    </row>
    <row r="260" spans="1:8" s="265" customFormat="1" ht="12.75">
      <c r="A260" s="1082"/>
      <c r="B260" s="1065"/>
      <c r="C260" s="866" t="s">
        <v>859</v>
      </c>
      <c r="D260" s="528">
        <v>240</v>
      </c>
      <c r="E260" s="416">
        <f>D260*H35</f>
        <v>3243.2400000000002</v>
      </c>
      <c r="F260" s="526">
        <f t="shared" si="27"/>
        <v>4054</v>
      </c>
      <c r="G260" s="867">
        <f t="shared" si="23"/>
        <v>4864.8</v>
      </c>
      <c r="H260" s="443"/>
    </row>
    <row r="261" spans="1:8" s="265" customFormat="1" ht="15.75">
      <c r="A261" s="1082"/>
      <c r="B261" s="398"/>
      <c r="C261" s="142" t="s">
        <v>658</v>
      </c>
      <c r="D261" s="23"/>
      <c r="E261" s="451"/>
      <c r="F261" s="276"/>
      <c r="G261" s="277"/>
      <c r="H261" s="443"/>
    </row>
    <row r="262" spans="1:8" s="265" customFormat="1" ht="25.5">
      <c r="A262" s="1082"/>
      <c r="B262" s="1065"/>
      <c r="C262" s="529" t="s">
        <v>99</v>
      </c>
      <c r="D262" s="525"/>
      <c r="E262" s="543"/>
      <c r="F262" s="526"/>
      <c r="G262" s="277"/>
      <c r="H262" s="527"/>
    </row>
    <row r="263" spans="1:8" s="265" customFormat="1" ht="43.5" customHeight="1">
      <c r="A263" s="1082"/>
      <c r="B263" s="1065"/>
      <c r="C263" s="143" t="s">
        <v>62</v>
      </c>
      <c r="D263" s="38">
        <v>60</v>
      </c>
      <c r="E263" s="306">
        <f>D263*$H$36</f>
        <v>747.18</v>
      </c>
      <c r="F263" s="276">
        <f>ROUND(E263*1.25,0)</f>
        <v>934</v>
      </c>
      <c r="G263" s="277">
        <f t="shared" si="23"/>
        <v>1120.8</v>
      </c>
      <c r="H263" s="441"/>
    </row>
    <row r="264" spans="1:8" s="265" customFormat="1" ht="41.25" customHeight="1">
      <c r="A264" s="1082"/>
      <c r="B264" s="1065"/>
      <c r="C264" s="143" t="s">
        <v>63</v>
      </c>
      <c r="D264" s="38">
        <v>60</v>
      </c>
      <c r="E264" s="306">
        <f>D264*$H$36</f>
        <v>747.18</v>
      </c>
      <c r="F264" s="276">
        <f aca="true" t="shared" si="28" ref="F264:F274">ROUND(E264*1.25,0)</f>
        <v>934</v>
      </c>
      <c r="G264" s="277">
        <f t="shared" si="23"/>
        <v>1120.8</v>
      </c>
      <c r="H264" s="441"/>
    </row>
    <row r="265" spans="1:8" s="265" customFormat="1" ht="30" customHeight="1">
      <c r="A265" s="1082"/>
      <c r="B265" s="1065"/>
      <c r="C265" s="250" t="s">
        <v>64</v>
      </c>
      <c r="D265" s="38">
        <v>60</v>
      </c>
      <c r="E265" s="306">
        <f>D265*$H$36</f>
        <v>747.18</v>
      </c>
      <c r="F265" s="276">
        <f>ROUND(E265*1.25,0)</f>
        <v>934</v>
      </c>
      <c r="G265" s="277">
        <f t="shared" si="23"/>
        <v>1120.8</v>
      </c>
      <c r="H265" s="441"/>
    </row>
    <row r="266" spans="1:8" s="265" customFormat="1" ht="27" customHeight="1">
      <c r="A266" s="1082"/>
      <c r="B266" s="1065"/>
      <c r="C266" s="143" t="s">
        <v>65</v>
      </c>
      <c r="D266" s="38">
        <v>60</v>
      </c>
      <c r="E266" s="306">
        <f>D266*$H$36</f>
        <v>747.18</v>
      </c>
      <c r="F266" s="276">
        <f t="shared" si="28"/>
        <v>934</v>
      </c>
      <c r="G266" s="277">
        <f t="shared" si="23"/>
        <v>1120.8</v>
      </c>
      <c r="H266" s="441"/>
    </row>
    <row r="267" spans="1:8" s="265" customFormat="1" ht="16.5" customHeight="1">
      <c r="A267" s="1082"/>
      <c r="B267" s="1065"/>
      <c r="C267" s="143" t="s">
        <v>744</v>
      </c>
      <c r="D267" s="23">
        <v>45</v>
      </c>
      <c r="E267" s="306">
        <f>D267*$H$36</f>
        <v>560.385</v>
      </c>
      <c r="F267" s="276">
        <f t="shared" si="28"/>
        <v>700</v>
      </c>
      <c r="G267" s="277">
        <f t="shared" si="23"/>
        <v>840</v>
      </c>
      <c r="H267" s="441"/>
    </row>
    <row r="268" spans="1:8" s="265" customFormat="1" ht="15" customHeight="1">
      <c r="A268" s="1082"/>
      <c r="B268" s="1065"/>
      <c r="C268" s="529" t="s">
        <v>98</v>
      </c>
      <c r="D268" s="528"/>
      <c r="E268" s="306"/>
      <c r="F268" s="526"/>
      <c r="G268" s="277"/>
      <c r="H268" s="527"/>
    </row>
    <row r="269" spans="1:8" s="265" customFormat="1" ht="14.25" customHeight="1">
      <c r="A269" s="1082"/>
      <c r="B269" s="1065"/>
      <c r="C269" s="143" t="s">
        <v>328</v>
      </c>
      <c r="D269" s="23">
        <v>50</v>
      </c>
      <c r="E269" s="306">
        <f aca="true" t="shared" si="29" ref="E269:E275">D269*$H$36</f>
        <v>622.65</v>
      </c>
      <c r="F269" s="276">
        <f t="shared" si="28"/>
        <v>778</v>
      </c>
      <c r="G269" s="277">
        <f t="shared" si="23"/>
        <v>933.5999999999999</v>
      </c>
      <c r="H269" s="441"/>
    </row>
    <row r="270" spans="1:8" s="265" customFormat="1" ht="12.75">
      <c r="A270" s="1082"/>
      <c r="B270" s="1065"/>
      <c r="C270" s="143" t="s">
        <v>706</v>
      </c>
      <c r="D270" s="23">
        <v>45</v>
      </c>
      <c r="E270" s="306">
        <f t="shared" si="29"/>
        <v>560.385</v>
      </c>
      <c r="F270" s="276">
        <f t="shared" si="28"/>
        <v>700</v>
      </c>
      <c r="G270" s="277">
        <f t="shared" si="23"/>
        <v>840</v>
      </c>
      <c r="H270" s="441"/>
    </row>
    <row r="271" spans="1:8" s="265" customFormat="1" ht="12.75">
      <c r="A271" s="1082"/>
      <c r="B271" s="1065"/>
      <c r="C271" s="143" t="s">
        <v>709</v>
      </c>
      <c r="D271" s="23">
        <v>120</v>
      </c>
      <c r="E271" s="306">
        <f t="shared" si="29"/>
        <v>1494.36</v>
      </c>
      <c r="F271" s="276">
        <f t="shared" si="28"/>
        <v>1868</v>
      </c>
      <c r="G271" s="277">
        <f t="shared" si="23"/>
        <v>2241.6</v>
      </c>
      <c r="H271" s="441"/>
    </row>
    <row r="272" spans="1:8" s="265" customFormat="1" ht="14.25" customHeight="1">
      <c r="A272" s="1082"/>
      <c r="B272" s="1065"/>
      <c r="C272" s="143" t="s">
        <v>222</v>
      </c>
      <c r="D272" s="23">
        <v>50</v>
      </c>
      <c r="E272" s="306">
        <f t="shared" si="29"/>
        <v>622.65</v>
      </c>
      <c r="F272" s="276">
        <f t="shared" si="28"/>
        <v>778</v>
      </c>
      <c r="G272" s="277">
        <f t="shared" si="23"/>
        <v>933.5999999999999</v>
      </c>
      <c r="H272" s="441"/>
    </row>
    <row r="273" spans="1:8" s="265" customFormat="1" ht="12.75">
      <c r="A273" s="1082"/>
      <c r="B273" s="1065"/>
      <c r="C273" s="143" t="s">
        <v>52</v>
      </c>
      <c r="D273" s="23">
        <v>50</v>
      </c>
      <c r="E273" s="306">
        <f t="shared" si="29"/>
        <v>622.65</v>
      </c>
      <c r="F273" s="276">
        <f t="shared" si="28"/>
        <v>778</v>
      </c>
      <c r="G273" s="277">
        <f t="shared" si="23"/>
        <v>933.5999999999999</v>
      </c>
      <c r="H273" s="441"/>
    </row>
    <row r="274" spans="1:8" s="265" customFormat="1" ht="12.75">
      <c r="A274" s="1082"/>
      <c r="B274" s="1065"/>
      <c r="C274" s="143" t="s">
        <v>97</v>
      </c>
      <c r="D274" s="23">
        <v>35</v>
      </c>
      <c r="E274" s="306">
        <f t="shared" si="29"/>
        <v>435.85499999999996</v>
      </c>
      <c r="F274" s="276">
        <f t="shared" si="28"/>
        <v>545</v>
      </c>
      <c r="G274" s="277">
        <f t="shared" si="23"/>
        <v>654</v>
      </c>
      <c r="H274" s="441"/>
    </row>
    <row r="275" spans="1:8" s="265" customFormat="1" ht="12.75">
      <c r="A275" s="1082"/>
      <c r="B275" s="1065"/>
      <c r="C275" s="144" t="s">
        <v>708</v>
      </c>
      <c r="D275" s="105">
        <v>120</v>
      </c>
      <c r="E275" s="306">
        <f t="shared" si="29"/>
        <v>1494.36</v>
      </c>
      <c r="F275" s="276">
        <f>ROUND(E275*1.25,0)</f>
        <v>1868</v>
      </c>
      <c r="G275" s="277">
        <f t="shared" si="23"/>
        <v>2241.6</v>
      </c>
      <c r="H275" s="441"/>
    </row>
    <row r="276" spans="1:8" s="265" customFormat="1" ht="15.75">
      <c r="A276" s="1082"/>
      <c r="B276" s="398"/>
      <c r="C276" s="145" t="s">
        <v>711</v>
      </c>
      <c r="D276" s="106"/>
      <c r="E276" s="451"/>
      <c r="F276" s="276"/>
      <c r="G276" s="277"/>
      <c r="H276" s="443"/>
    </row>
    <row r="277" spans="1:8" s="265" customFormat="1" ht="12.75">
      <c r="A277" s="1082"/>
      <c r="B277" s="1065"/>
      <c r="C277" s="143" t="s">
        <v>712</v>
      </c>
      <c r="D277" s="23">
        <v>170</v>
      </c>
      <c r="E277" s="523">
        <f>D277*H37</f>
        <v>2224.11</v>
      </c>
      <c r="F277" s="276">
        <f>ROUND(E277*1.25,0)</f>
        <v>2780</v>
      </c>
      <c r="G277" s="277">
        <f t="shared" si="23"/>
        <v>3336</v>
      </c>
      <c r="H277" s="443"/>
    </row>
    <row r="278" spans="1:8" s="265" customFormat="1" ht="13.5" thickBot="1">
      <c r="A278" s="1083"/>
      <c r="B278" s="1073"/>
      <c r="C278" s="187" t="s">
        <v>713</v>
      </c>
      <c r="D278" s="75">
        <v>590</v>
      </c>
      <c r="E278" s="524">
        <f>D278*H37</f>
        <v>7718.970000000001</v>
      </c>
      <c r="F278" s="281">
        <f>ROUND(E278*1.25,0)</f>
        <v>9649</v>
      </c>
      <c r="G278" s="277">
        <f aca="true" t="shared" si="30" ref="G278:G309">F278*1.2</f>
        <v>11578.8</v>
      </c>
      <c r="H278" s="443"/>
    </row>
    <row r="279" spans="1:8" s="265" customFormat="1" ht="12.75">
      <c r="A279" s="1070" t="s">
        <v>741</v>
      </c>
      <c r="B279" s="407" t="s">
        <v>100</v>
      </c>
      <c r="C279" s="408"/>
      <c r="D279" s="376"/>
      <c r="E279" s="541"/>
      <c r="F279" s="406"/>
      <c r="G279" s="277"/>
      <c r="H279" s="445"/>
    </row>
    <row r="280" spans="1:8" s="265" customFormat="1" ht="15.75">
      <c r="A280" s="1069"/>
      <c r="B280" s="399"/>
      <c r="C280" s="385" t="s">
        <v>700</v>
      </c>
      <c r="D280" s="104"/>
      <c r="E280" s="542"/>
      <c r="F280" s="276"/>
      <c r="G280" s="277"/>
      <c r="H280" s="445"/>
    </row>
    <row r="281" spans="1:8" s="265" customFormat="1" ht="12.75">
      <c r="A281" s="1069"/>
      <c r="B281" s="397"/>
      <c r="C281" s="863" t="s">
        <v>868</v>
      </c>
      <c r="D281" s="528">
        <v>20</v>
      </c>
      <c r="E281" s="416">
        <f>D281*H35</f>
        <v>270.27</v>
      </c>
      <c r="F281" s="526">
        <f>ROUND(E281*1.25,0)</f>
        <v>338</v>
      </c>
      <c r="G281" s="867">
        <f t="shared" si="30"/>
        <v>405.59999999999997</v>
      </c>
      <c r="H281" s="443"/>
    </row>
    <row r="282" spans="1:8" s="265" customFormat="1" ht="12.75">
      <c r="A282" s="1069"/>
      <c r="B282" s="397"/>
      <c r="C282" s="863" t="s">
        <v>866</v>
      </c>
      <c r="D282" s="528">
        <v>20</v>
      </c>
      <c r="E282" s="416">
        <f>D282*H35</f>
        <v>270.27</v>
      </c>
      <c r="F282" s="526">
        <f>ROUND(E282*1.25,0)</f>
        <v>338</v>
      </c>
      <c r="G282" s="867">
        <f t="shared" si="30"/>
        <v>405.59999999999997</v>
      </c>
      <c r="H282" s="443"/>
    </row>
    <row r="283" spans="1:8" s="265" customFormat="1" ht="12.75">
      <c r="A283" s="1069"/>
      <c r="B283" s="397"/>
      <c r="C283" s="863" t="s">
        <v>872</v>
      </c>
      <c r="D283" s="528">
        <v>20</v>
      </c>
      <c r="E283" s="416">
        <f>D283*H35</f>
        <v>270.27</v>
      </c>
      <c r="F283" s="526">
        <f>ROUND(E283*1.25,0)</f>
        <v>338</v>
      </c>
      <c r="G283" s="867">
        <f t="shared" si="30"/>
        <v>405.59999999999997</v>
      </c>
      <c r="H283" s="443"/>
    </row>
    <row r="284" spans="1:8" s="265" customFormat="1" ht="12.75">
      <c r="A284" s="1069"/>
      <c r="B284" s="397"/>
      <c r="C284" s="863" t="s">
        <v>870</v>
      </c>
      <c r="D284" s="528">
        <v>20</v>
      </c>
      <c r="E284" s="416">
        <f>D284*H35</f>
        <v>270.27</v>
      </c>
      <c r="F284" s="526">
        <f>ROUND(E284*1.25,0)</f>
        <v>338</v>
      </c>
      <c r="G284" s="867">
        <f t="shared" si="30"/>
        <v>405.59999999999997</v>
      </c>
      <c r="H284" s="443"/>
    </row>
    <row r="285" spans="1:8" s="265" customFormat="1" ht="12.75">
      <c r="A285" s="1069"/>
      <c r="B285" s="397"/>
      <c r="C285" s="863" t="s">
        <v>766</v>
      </c>
      <c r="D285" s="528">
        <v>20</v>
      </c>
      <c r="E285" s="416">
        <f>D285*H35</f>
        <v>270.27</v>
      </c>
      <c r="F285" s="526">
        <f>ROUND(E285*1.25,0)</f>
        <v>338</v>
      </c>
      <c r="G285" s="867">
        <f t="shared" si="30"/>
        <v>405.59999999999997</v>
      </c>
      <c r="H285" s="443"/>
    </row>
    <row r="286" spans="1:8" s="265" customFormat="1" ht="15.75">
      <c r="A286" s="1069"/>
      <c r="B286" s="397"/>
      <c r="C286" s="141" t="s">
        <v>699</v>
      </c>
      <c r="D286" s="23"/>
      <c r="E286" s="306"/>
      <c r="F286" s="276"/>
      <c r="G286" s="277"/>
      <c r="H286" s="443"/>
    </row>
    <row r="287" spans="1:8" s="265" customFormat="1" ht="12.75">
      <c r="A287" s="1069"/>
      <c r="B287" s="1080"/>
      <c r="C287" s="143" t="s">
        <v>101</v>
      </c>
      <c r="D287" s="23">
        <v>200</v>
      </c>
      <c r="E287" s="306">
        <f>D287*$H$35</f>
        <v>2702.7000000000003</v>
      </c>
      <c r="F287" s="276">
        <f>ROUND(E287*1.25,0)</f>
        <v>3378</v>
      </c>
      <c r="G287" s="277">
        <f t="shared" si="30"/>
        <v>4053.6</v>
      </c>
      <c r="H287" s="443"/>
    </row>
    <row r="288" spans="1:8" s="265" customFormat="1" ht="12.75">
      <c r="A288" s="1069"/>
      <c r="B288" s="1080"/>
      <c r="C288" s="143" t="s">
        <v>976</v>
      </c>
      <c r="D288" s="23">
        <v>180</v>
      </c>
      <c r="E288" s="306">
        <f>D288*$H$35</f>
        <v>2432.4300000000003</v>
      </c>
      <c r="F288" s="276">
        <f>ROUND(E288*1.25,0)</f>
        <v>3041</v>
      </c>
      <c r="G288" s="277">
        <f t="shared" si="30"/>
        <v>3649.2</v>
      </c>
      <c r="H288" s="443"/>
    </row>
    <row r="289" spans="1:8" s="265" customFormat="1" ht="14.25" customHeight="1">
      <c r="A289" s="1069"/>
      <c r="B289" s="1080"/>
      <c r="C289" s="143" t="s">
        <v>102</v>
      </c>
      <c r="D289" s="23">
        <v>110</v>
      </c>
      <c r="E289" s="306">
        <f>D289*$H$35</f>
        <v>1486.4850000000001</v>
      </c>
      <c r="F289" s="276">
        <f aca="true" t="shared" si="31" ref="F289:F299">ROUND(E289*1.25,0)</f>
        <v>1858</v>
      </c>
      <c r="G289" s="277">
        <f t="shared" si="30"/>
        <v>2229.6</v>
      </c>
      <c r="H289" s="443"/>
    </row>
    <row r="290" spans="1:8" s="265" customFormat="1" ht="14.25" customHeight="1">
      <c r="A290" s="1069"/>
      <c r="B290" s="401"/>
      <c r="C290" s="190" t="s">
        <v>701</v>
      </c>
      <c r="D290" s="23"/>
      <c r="E290" s="306"/>
      <c r="F290" s="276"/>
      <c r="G290" s="277"/>
      <c r="H290" s="443"/>
    </row>
    <row r="291" spans="1:8" s="265" customFormat="1" ht="14.25" customHeight="1">
      <c r="A291" s="1069"/>
      <c r="B291" s="1065"/>
      <c r="C291" s="140" t="s">
        <v>702</v>
      </c>
      <c r="D291" s="23">
        <v>350</v>
      </c>
      <c r="E291" s="306">
        <f>D291*$H$35</f>
        <v>4729.725</v>
      </c>
      <c r="F291" s="276">
        <f t="shared" si="31"/>
        <v>5912</v>
      </c>
      <c r="G291" s="277">
        <f t="shared" si="30"/>
        <v>7094.4</v>
      </c>
      <c r="H291" s="443"/>
    </row>
    <row r="292" spans="1:8" s="265" customFormat="1" ht="24" customHeight="1">
      <c r="A292" s="1069"/>
      <c r="B292" s="1065"/>
      <c r="C292" s="551" t="s">
        <v>717</v>
      </c>
      <c r="D292" s="23"/>
      <c r="E292" s="306"/>
      <c r="F292" s="276"/>
      <c r="G292" s="277"/>
      <c r="H292" s="443"/>
    </row>
    <row r="293" spans="1:8" s="265" customFormat="1" ht="14.25" customHeight="1">
      <c r="A293" s="1069"/>
      <c r="B293" s="1065"/>
      <c r="C293" s="866" t="s">
        <v>857</v>
      </c>
      <c r="D293" s="528">
        <v>240</v>
      </c>
      <c r="E293" s="416">
        <f>D293*H35</f>
        <v>3243.2400000000002</v>
      </c>
      <c r="F293" s="526">
        <f t="shared" si="31"/>
        <v>4054</v>
      </c>
      <c r="G293" s="867">
        <f t="shared" si="30"/>
        <v>4864.8</v>
      </c>
      <c r="H293" s="443"/>
    </row>
    <row r="294" spans="1:8" s="265" customFormat="1" ht="12.75" customHeight="1">
      <c r="A294" s="1069"/>
      <c r="B294" s="1065"/>
      <c r="C294" s="866" t="s">
        <v>858</v>
      </c>
      <c r="D294" s="528">
        <v>240</v>
      </c>
      <c r="E294" s="416">
        <f>D294*H35</f>
        <v>3243.2400000000002</v>
      </c>
      <c r="F294" s="526">
        <f t="shared" si="31"/>
        <v>4054</v>
      </c>
      <c r="G294" s="867">
        <f t="shared" si="30"/>
        <v>4864.8</v>
      </c>
      <c r="H294" s="443"/>
    </row>
    <row r="295" spans="1:8" s="265" customFormat="1" ht="12.75" customHeight="1">
      <c r="A295" s="1069"/>
      <c r="B295" s="1065"/>
      <c r="C295" s="866" t="s">
        <v>859</v>
      </c>
      <c r="D295" s="528">
        <v>240</v>
      </c>
      <c r="E295" s="416">
        <f>D295*H35</f>
        <v>3243.2400000000002</v>
      </c>
      <c r="F295" s="416">
        <f>ROUND(E295*1.25,0)</f>
        <v>4054</v>
      </c>
      <c r="G295" s="867">
        <f t="shared" si="30"/>
        <v>4864.8</v>
      </c>
      <c r="H295" s="443"/>
    </row>
    <row r="296" spans="1:8" s="265" customFormat="1" ht="24" customHeight="1">
      <c r="A296" s="1069"/>
      <c r="B296" s="1065"/>
      <c r="C296" s="551" t="s">
        <v>718</v>
      </c>
      <c r="D296" s="23"/>
      <c r="E296" s="306"/>
      <c r="F296" s="276"/>
      <c r="G296" s="277"/>
      <c r="H296" s="443"/>
    </row>
    <row r="297" spans="1:8" s="265" customFormat="1" ht="12.75" customHeight="1">
      <c r="A297" s="1069"/>
      <c r="B297" s="1065"/>
      <c r="C297" s="866" t="s">
        <v>857</v>
      </c>
      <c r="D297" s="528">
        <v>240</v>
      </c>
      <c r="E297" s="416">
        <f>D297*H35</f>
        <v>3243.2400000000002</v>
      </c>
      <c r="F297" s="526">
        <f t="shared" si="31"/>
        <v>4054</v>
      </c>
      <c r="G297" s="867">
        <f t="shared" si="30"/>
        <v>4864.8</v>
      </c>
      <c r="H297" s="443"/>
    </row>
    <row r="298" spans="1:8" s="265" customFormat="1" ht="12.75" customHeight="1">
      <c r="A298" s="1069"/>
      <c r="B298" s="1065"/>
      <c r="C298" s="866" t="s">
        <v>858</v>
      </c>
      <c r="D298" s="528">
        <v>240</v>
      </c>
      <c r="E298" s="416">
        <f>D298*H35</f>
        <v>3243.2400000000002</v>
      </c>
      <c r="F298" s="526">
        <f t="shared" si="31"/>
        <v>4054</v>
      </c>
      <c r="G298" s="867">
        <f t="shared" si="30"/>
        <v>4864.8</v>
      </c>
      <c r="H298" s="443"/>
    </row>
    <row r="299" spans="1:8" s="265" customFormat="1" ht="15" customHeight="1">
      <c r="A299" s="1069"/>
      <c r="B299" s="1065"/>
      <c r="C299" s="866" t="s">
        <v>859</v>
      </c>
      <c r="D299" s="528">
        <v>240</v>
      </c>
      <c r="E299" s="416">
        <f>D299*H35</f>
        <v>3243.2400000000002</v>
      </c>
      <c r="F299" s="526">
        <f t="shared" si="31"/>
        <v>4054</v>
      </c>
      <c r="G299" s="867">
        <f t="shared" si="30"/>
        <v>4864.8</v>
      </c>
      <c r="H299" s="443"/>
    </row>
    <row r="300" spans="1:8" s="265" customFormat="1" ht="15.75">
      <c r="A300" s="1069"/>
      <c r="B300" s="398"/>
      <c r="C300" s="142" t="s">
        <v>658</v>
      </c>
      <c r="D300" s="23"/>
      <c r="E300" s="451"/>
      <c r="F300" s="276"/>
      <c r="G300" s="277"/>
      <c r="H300" s="443"/>
    </row>
    <row r="301" spans="1:8" s="265" customFormat="1" ht="12.75">
      <c r="A301" s="1069"/>
      <c r="B301" s="1065"/>
      <c r="C301" s="143" t="s">
        <v>328</v>
      </c>
      <c r="D301" s="23">
        <v>50</v>
      </c>
      <c r="E301" s="306">
        <f aca="true" t="shared" si="32" ref="E301:E307">D301*$H$36</f>
        <v>622.65</v>
      </c>
      <c r="F301" s="276">
        <f>ROUND(E301*1.25,0)</f>
        <v>778</v>
      </c>
      <c r="G301" s="277">
        <f t="shared" si="30"/>
        <v>933.5999999999999</v>
      </c>
      <c r="H301" s="443"/>
    </row>
    <row r="302" spans="1:8" s="265" customFormat="1" ht="12.75">
      <c r="A302" s="1069"/>
      <c r="B302" s="1065"/>
      <c r="C302" s="143" t="s">
        <v>706</v>
      </c>
      <c r="D302" s="23">
        <v>45</v>
      </c>
      <c r="E302" s="306">
        <f t="shared" si="32"/>
        <v>560.385</v>
      </c>
      <c r="F302" s="276">
        <f aca="true" t="shared" si="33" ref="F302:F307">ROUND(E302*1.25,0)</f>
        <v>700</v>
      </c>
      <c r="G302" s="277">
        <f t="shared" si="30"/>
        <v>840</v>
      </c>
      <c r="H302" s="443"/>
    </row>
    <row r="303" spans="1:8" s="265" customFormat="1" ht="12.75">
      <c r="A303" s="1069"/>
      <c r="B303" s="1065"/>
      <c r="C303" s="143" t="s">
        <v>709</v>
      </c>
      <c r="D303" s="23">
        <v>120</v>
      </c>
      <c r="E303" s="306">
        <f t="shared" si="32"/>
        <v>1494.36</v>
      </c>
      <c r="F303" s="276">
        <f t="shared" si="33"/>
        <v>1868</v>
      </c>
      <c r="G303" s="277">
        <f t="shared" si="30"/>
        <v>2241.6</v>
      </c>
      <c r="H303" s="443"/>
    </row>
    <row r="304" spans="1:8" s="265" customFormat="1" ht="12.75">
      <c r="A304" s="1069"/>
      <c r="B304" s="1065"/>
      <c r="C304" s="143" t="s">
        <v>52</v>
      </c>
      <c r="D304" s="23">
        <v>50</v>
      </c>
      <c r="E304" s="306">
        <f t="shared" si="32"/>
        <v>622.65</v>
      </c>
      <c r="F304" s="276">
        <f>ROUND(E304*1.25,0)</f>
        <v>778</v>
      </c>
      <c r="G304" s="277">
        <f t="shared" si="30"/>
        <v>933.5999999999999</v>
      </c>
      <c r="H304" s="443"/>
    </row>
    <row r="305" spans="1:8" s="265" customFormat="1" ht="12.75">
      <c r="A305" s="1069"/>
      <c r="B305" s="1065"/>
      <c r="C305" s="143" t="s">
        <v>103</v>
      </c>
      <c r="D305" s="23">
        <v>50</v>
      </c>
      <c r="E305" s="306">
        <f t="shared" si="32"/>
        <v>622.65</v>
      </c>
      <c r="F305" s="276">
        <f t="shared" si="33"/>
        <v>778</v>
      </c>
      <c r="G305" s="277">
        <f t="shared" si="30"/>
        <v>933.5999999999999</v>
      </c>
      <c r="H305" s="443"/>
    </row>
    <row r="306" spans="1:8" s="265" customFormat="1" ht="12.75">
      <c r="A306" s="1069"/>
      <c r="B306" s="1065"/>
      <c r="C306" s="143" t="s">
        <v>104</v>
      </c>
      <c r="D306" s="23">
        <v>80</v>
      </c>
      <c r="E306" s="306">
        <f t="shared" si="32"/>
        <v>996.24</v>
      </c>
      <c r="F306" s="276">
        <f t="shared" si="33"/>
        <v>1245</v>
      </c>
      <c r="G306" s="277">
        <f t="shared" si="30"/>
        <v>1494</v>
      </c>
      <c r="H306" s="443"/>
    </row>
    <row r="307" spans="1:8" s="265" customFormat="1" ht="12.75">
      <c r="A307" s="1069"/>
      <c r="B307" s="1065"/>
      <c r="C307" s="144" t="s">
        <v>708</v>
      </c>
      <c r="D307" s="38">
        <v>120</v>
      </c>
      <c r="E307" s="306">
        <f t="shared" si="32"/>
        <v>1494.36</v>
      </c>
      <c r="F307" s="276">
        <f t="shared" si="33"/>
        <v>1868</v>
      </c>
      <c r="G307" s="277">
        <f t="shared" si="30"/>
        <v>2241.6</v>
      </c>
      <c r="H307" s="441"/>
    </row>
    <row r="308" spans="1:8" s="265" customFormat="1" ht="15.75">
      <c r="A308" s="1069"/>
      <c r="B308" s="398"/>
      <c r="C308" s="145" t="s">
        <v>711</v>
      </c>
      <c r="D308" s="23"/>
      <c r="E308" s="451"/>
      <c r="F308" s="276"/>
      <c r="G308" s="277"/>
      <c r="H308" s="443"/>
    </row>
    <row r="309" spans="1:8" s="265" customFormat="1" ht="12.75">
      <c r="A309" s="1069"/>
      <c r="B309" s="1065"/>
      <c r="C309" s="143" t="s">
        <v>712</v>
      </c>
      <c r="D309" s="23">
        <v>170</v>
      </c>
      <c r="E309" s="523">
        <f>D309*H37</f>
        <v>2224.11</v>
      </c>
      <c r="F309" s="276">
        <f>ROUND(E309*1.25,0)</f>
        <v>2780</v>
      </c>
      <c r="G309" s="277">
        <f t="shared" si="30"/>
        <v>3336</v>
      </c>
      <c r="H309" s="443"/>
    </row>
    <row r="310" spans="1:8" s="265" customFormat="1" ht="13.5" thickBot="1">
      <c r="A310" s="1071"/>
      <c r="B310" s="1073"/>
      <c r="C310" s="187" t="s">
        <v>713</v>
      </c>
      <c r="D310" s="75">
        <v>590</v>
      </c>
      <c r="E310" s="524">
        <f>D310*H37</f>
        <v>7718.970000000001</v>
      </c>
      <c r="F310" s="281">
        <f>ROUND(E310*1.25,0)</f>
        <v>9649</v>
      </c>
      <c r="G310" s="277">
        <f>F310*1.2</f>
        <v>11578.8</v>
      </c>
      <c r="H310" s="443"/>
    </row>
    <row r="311" s="265" customFormat="1" ht="12.75">
      <c r="E311" s="534"/>
    </row>
    <row r="312" spans="1:5" s="265" customFormat="1" ht="12.75">
      <c r="A312" s="265" t="s">
        <v>656</v>
      </c>
      <c r="E312" s="534"/>
    </row>
    <row r="313" spans="1:5" s="265" customFormat="1" ht="12.75">
      <c r="A313" s="265" t="s">
        <v>657</v>
      </c>
      <c r="E313" s="534"/>
    </row>
    <row r="314" s="265" customFormat="1" ht="12.75">
      <c r="E314" s="534"/>
    </row>
    <row r="315" s="265" customFormat="1" ht="12.75">
      <c r="E315" s="534"/>
    </row>
    <row r="316" s="265" customFormat="1" ht="12.75">
      <c r="E316" s="534"/>
    </row>
    <row r="317" s="265" customFormat="1" ht="12.75">
      <c r="E317" s="534"/>
    </row>
    <row r="318" s="265" customFormat="1" ht="12.75">
      <c r="E318" s="534"/>
    </row>
    <row r="319" s="265" customFormat="1" ht="12.75">
      <c r="E319" s="534"/>
    </row>
    <row r="320" s="265" customFormat="1" ht="12.75">
      <c r="E320" s="534"/>
    </row>
    <row r="321" s="265" customFormat="1" ht="12.75">
      <c r="E321" s="534"/>
    </row>
    <row r="322" s="265" customFormat="1" ht="12.75">
      <c r="E322" s="534"/>
    </row>
    <row r="323" s="265" customFormat="1" ht="12.75">
      <c r="E323" s="534"/>
    </row>
    <row r="324" s="265" customFormat="1" ht="12.75">
      <c r="E324" s="534"/>
    </row>
    <row r="325" s="265" customFormat="1" ht="12.75">
      <c r="E325" s="534"/>
    </row>
    <row r="326" s="265" customFormat="1" ht="12.75">
      <c r="E326" s="534"/>
    </row>
    <row r="327" s="265" customFormat="1" ht="12.75">
      <c r="E327" s="534"/>
    </row>
    <row r="328" s="265" customFormat="1" ht="12.75">
      <c r="E328" s="534"/>
    </row>
    <row r="329" s="265" customFormat="1" ht="12.75">
      <c r="E329" s="534"/>
    </row>
    <row r="330" s="265" customFormat="1" ht="12.75">
      <c r="E330" s="534"/>
    </row>
    <row r="331" s="265" customFormat="1" ht="12.75">
      <c r="E331" s="534"/>
    </row>
    <row r="332" s="265" customFormat="1" ht="12.75">
      <c r="E332" s="534"/>
    </row>
    <row r="333" s="265" customFormat="1" ht="12.75">
      <c r="E333" s="534"/>
    </row>
    <row r="334" s="265" customFormat="1" ht="12.75">
      <c r="E334" s="534"/>
    </row>
    <row r="335" s="265" customFormat="1" ht="12.75">
      <c r="E335" s="534"/>
    </row>
    <row r="336" s="265" customFormat="1" ht="12.75">
      <c r="E336" s="534"/>
    </row>
    <row r="337" s="265" customFormat="1" ht="12.75">
      <c r="E337" s="534"/>
    </row>
    <row r="338" s="265" customFormat="1" ht="12.75">
      <c r="E338" s="534"/>
    </row>
    <row r="339" s="265" customFormat="1" ht="12.75">
      <c r="E339" s="534"/>
    </row>
    <row r="340" s="265" customFormat="1" ht="12.75">
      <c r="E340" s="534"/>
    </row>
    <row r="341" s="265" customFormat="1" ht="12.75">
      <c r="E341" s="534"/>
    </row>
    <row r="342" s="265" customFormat="1" ht="12.75">
      <c r="E342" s="534"/>
    </row>
    <row r="343" s="265" customFormat="1" ht="12.75">
      <c r="E343" s="534"/>
    </row>
    <row r="344" s="265" customFormat="1" ht="12.75">
      <c r="E344" s="534"/>
    </row>
    <row r="345" s="265" customFormat="1" ht="12.75">
      <c r="E345" s="534"/>
    </row>
    <row r="346" s="265" customFormat="1" ht="12.75">
      <c r="E346" s="534"/>
    </row>
    <row r="347" s="265" customFormat="1" ht="12.75">
      <c r="E347" s="534"/>
    </row>
    <row r="348" s="265" customFormat="1" ht="12.75">
      <c r="E348" s="534"/>
    </row>
    <row r="349" s="265" customFormat="1" ht="12.75">
      <c r="E349" s="534"/>
    </row>
    <row r="350" s="265" customFormat="1" ht="12.75">
      <c r="E350" s="534"/>
    </row>
    <row r="351" s="265" customFormat="1" ht="12.75">
      <c r="E351" s="534"/>
    </row>
    <row r="352" s="265" customFormat="1" ht="12.75">
      <c r="E352" s="534"/>
    </row>
    <row r="353" s="265" customFormat="1" ht="12.75">
      <c r="E353" s="534"/>
    </row>
    <row r="354" s="265" customFormat="1" ht="12.75">
      <c r="E354" s="534"/>
    </row>
    <row r="355" s="265" customFormat="1" ht="12.75">
      <c r="E355" s="534"/>
    </row>
    <row r="356" s="265" customFormat="1" ht="12.75">
      <c r="E356" s="534"/>
    </row>
    <row r="357" s="265" customFormat="1" ht="12.75">
      <c r="E357" s="534"/>
    </row>
    <row r="358" s="265" customFormat="1" ht="12.75">
      <c r="E358" s="534"/>
    </row>
    <row r="359" s="265" customFormat="1" ht="12.75">
      <c r="E359" s="534"/>
    </row>
    <row r="360" s="265" customFormat="1" ht="12.75">
      <c r="E360" s="534"/>
    </row>
    <row r="361" s="265" customFormat="1" ht="12.75">
      <c r="E361" s="534"/>
    </row>
    <row r="362" s="265" customFormat="1" ht="12.75">
      <c r="E362" s="534"/>
    </row>
    <row r="363" s="265" customFormat="1" ht="12.75">
      <c r="E363" s="534"/>
    </row>
    <row r="364" s="265" customFormat="1" ht="12.75">
      <c r="E364" s="534"/>
    </row>
    <row r="365" s="265" customFormat="1" ht="12.75">
      <c r="E365" s="534"/>
    </row>
    <row r="366" s="265" customFormat="1" ht="12.75">
      <c r="E366" s="534"/>
    </row>
    <row r="367" s="265" customFormat="1" ht="12.75">
      <c r="E367" s="534"/>
    </row>
    <row r="368" s="265" customFormat="1" ht="12.75">
      <c r="E368" s="534"/>
    </row>
    <row r="369" s="265" customFormat="1" ht="12.75">
      <c r="E369" s="534"/>
    </row>
    <row r="370" s="265" customFormat="1" ht="12.75">
      <c r="E370" s="534"/>
    </row>
    <row r="371" s="265" customFormat="1" ht="12.75">
      <c r="E371" s="534"/>
    </row>
    <row r="372" s="265" customFormat="1" ht="12.75">
      <c r="E372" s="534"/>
    </row>
    <row r="373" s="265" customFormat="1" ht="12.75">
      <c r="E373" s="534"/>
    </row>
    <row r="374" s="265" customFormat="1" ht="12.75">
      <c r="E374" s="534"/>
    </row>
    <row r="375" s="265" customFormat="1" ht="12.75">
      <c r="E375" s="534"/>
    </row>
    <row r="376" s="265" customFormat="1" ht="12.75">
      <c r="E376" s="534"/>
    </row>
    <row r="377" s="265" customFormat="1" ht="12.75">
      <c r="E377" s="534"/>
    </row>
    <row r="378" s="265" customFormat="1" ht="12.75">
      <c r="E378" s="534"/>
    </row>
    <row r="379" s="265" customFormat="1" ht="12.75">
      <c r="E379" s="534"/>
    </row>
    <row r="380" s="265" customFormat="1" ht="12.75">
      <c r="E380" s="534"/>
    </row>
    <row r="381" s="265" customFormat="1" ht="12.75">
      <c r="E381" s="534"/>
    </row>
    <row r="382" s="265" customFormat="1" ht="12.75">
      <c r="E382" s="534"/>
    </row>
    <row r="383" s="265" customFormat="1" ht="12.75">
      <c r="E383" s="534"/>
    </row>
    <row r="384" s="265" customFormat="1" ht="12.75">
      <c r="E384" s="534"/>
    </row>
    <row r="385" s="265" customFormat="1" ht="12.75">
      <c r="E385" s="534"/>
    </row>
    <row r="386" s="265" customFormat="1" ht="12.75">
      <c r="E386" s="534"/>
    </row>
    <row r="387" s="265" customFormat="1" ht="12.75">
      <c r="E387" s="534"/>
    </row>
    <row r="388" s="265" customFormat="1" ht="12.75">
      <c r="E388" s="534"/>
    </row>
    <row r="389" s="265" customFormat="1" ht="12.75">
      <c r="E389" s="534"/>
    </row>
    <row r="390" s="265" customFormat="1" ht="12.75">
      <c r="E390" s="534"/>
    </row>
    <row r="391" s="265" customFormat="1" ht="12.75">
      <c r="E391" s="534"/>
    </row>
    <row r="392" s="265" customFormat="1" ht="12.75">
      <c r="E392" s="534"/>
    </row>
    <row r="393" s="265" customFormat="1" ht="12.75">
      <c r="E393" s="534"/>
    </row>
    <row r="394" s="265" customFormat="1" ht="12.75">
      <c r="E394" s="534"/>
    </row>
    <row r="395" s="265" customFormat="1" ht="12.75">
      <c r="E395" s="534"/>
    </row>
    <row r="396" s="265" customFormat="1" ht="12.75">
      <c r="E396" s="534"/>
    </row>
    <row r="397" s="265" customFormat="1" ht="12.75">
      <c r="E397" s="534"/>
    </row>
    <row r="398" s="265" customFormat="1" ht="12.75">
      <c r="E398" s="534"/>
    </row>
    <row r="399" s="265" customFormat="1" ht="12.75">
      <c r="E399" s="534"/>
    </row>
    <row r="400" s="265" customFormat="1" ht="12.75">
      <c r="E400" s="534"/>
    </row>
    <row r="401" s="265" customFormat="1" ht="12.75">
      <c r="E401" s="534"/>
    </row>
    <row r="402" s="265" customFormat="1" ht="12.75">
      <c r="E402" s="534"/>
    </row>
    <row r="403" s="265" customFormat="1" ht="12.75">
      <c r="E403" s="534"/>
    </row>
    <row r="404" s="265" customFormat="1" ht="12.75">
      <c r="E404" s="534"/>
    </row>
    <row r="405" s="265" customFormat="1" ht="12.75">
      <c r="E405" s="534"/>
    </row>
    <row r="406" s="265" customFormat="1" ht="12.75">
      <c r="E406" s="534"/>
    </row>
    <row r="407" s="265" customFormat="1" ht="12.75">
      <c r="E407" s="534"/>
    </row>
    <row r="408" s="265" customFormat="1" ht="12.75">
      <c r="E408" s="534"/>
    </row>
    <row r="409" s="265" customFormat="1" ht="12.75">
      <c r="E409" s="534"/>
    </row>
    <row r="410" s="265" customFormat="1" ht="12.75">
      <c r="E410" s="534"/>
    </row>
    <row r="411" s="265" customFormat="1" ht="12.75">
      <c r="E411" s="534"/>
    </row>
    <row r="412" s="265" customFormat="1" ht="12.75">
      <c r="E412" s="534"/>
    </row>
    <row r="413" s="265" customFormat="1" ht="12.75">
      <c r="E413" s="534"/>
    </row>
    <row r="414" s="265" customFormat="1" ht="12.75">
      <c r="E414" s="534"/>
    </row>
    <row r="415" s="265" customFormat="1" ht="12.75">
      <c r="E415" s="534"/>
    </row>
    <row r="416" s="265" customFormat="1" ht="12.75">
      <c r="E416" s="534"/>
    </row>
    <row r="417" s="265" customFormat="1" ht="12.75">
      <c r="E417" s="534"/>
    </row>
    <row r="418" s="265" customFormat="1" ht="12.75">
      <c r="E418" s="534"/>
    </row>
    <row r="419" s="265" customFormat="1" ht="12.75">
      <c r="E419" s="534"/>
    </row>
    <row r="420" s="265" customFormat="1" ht="12.75">
      <c r="E420" s="534"/>
    </row>
    <row r="421" s="265" customFormat="1" ht="12.75">
      <c r="E421" s="534"/>
    </row>
    <row r="422" s="265" customFormat="1" ht="12.75">
      <c r="E422" s="534"/>
    </row>
    <row r="423" s="265" customFormat="1" ht="12.75">
      <c r="E423" s="534"/>
    </row>
    <row r="424" s="265" customFormat="1" ht="12.75">
      <c r="E424" s="534"/>
    </row>
    <row r="425" s="265" customFormat="1" ht="12.75">
      <c r="E425" s="534"/>
    </row>
    <row r="426" s="265" customFormat="1" ht="12.75">
      <c r="E426" s="534"/>
    </row>
    <row r="427" s="265" customFormat="1" ht="12.75">
      <c r="E427" s="534"/>
    </row>
    <row r="428" s="265" customFormat="1" ht="12.75">
      <c r="E428" s="534"/>
    </row>
    <row r="429" s="265" customFormat="1" ht="12.75">
      <c r="E429" s="534"/>
    </row>
    <row r="430" s="265" customFormat="1" ht="12.75">
      <c r="E430" s="534"/>
    </row>
    <row r="431" s="265" customFormat="1" ht="12.75">
      <c r="E431" s="534"/>
    </row>
    <row r="432" s="265" customFormat="1" ht="12.75">
      <c r="E432" s="534"/>
    </row>
    <row r="433" s="265" customFormat="1" ht="12.75">
      <c r="E433" s="534"/>
    </row>
    <row r="434" s="265" customFormat="1" ht="12.75">
      <c r="E434" s="534"/>
    </row>
    <row r="435" s="265" customFormat="1" ht="12.75">
      <c r="E435" s="534"/>
    </row>
    <row r="436" s="265" customFormat="1" ht="12.75">
      <c r="E436" s="534"/>
    </row>
    <row r="437" s="265" customFormat="1" ht="12.75">
      <c r="E437" s="534"/>
    </row>
    <row r="438" s="265" customFormat="1" ht="12.75">
      <c r="E438" s="534"/>
    </row>
    <row r="439" s="265" customFormat="1" ht="12.75">
      <c r="E439" s="534"/>
    </row>
    <row r="440" s="265" customFormat="1" ht="12.75">
      <c r="E440" s="534"/>
    </row>
    <row r="441" s="265" customFormat="1" ht="12.75">
      <c r="E441" s="534"/>
    </row>
    <row r="442" s="265" customFormat="1" ht="12.75">
      <c r="E442" s="534"/>
    </row>
  </sheetData>
  <sheetProtection/>
  <mergeCells count="50">
    <mergeCell ref="B100:B106"/>
    <mergeCell ref="B70:B75"/>
    <mergeCell ref="C8:F8"/>
    <mergeCell ref="A279:A310"/>
    <mergeCell ref="B287:B289"/>
    <mergeCell ref="B291:B299"/>
    <mergeCell ref="B301:B307"/>
    <mergeCell ref="B309:B310"/>
    <mergeCell ref="B230:B231"/>
    <mergeCell ref="B242:B249"/>
    <mergeCell ref="A232:A278"/>
    <mergeCell ref="B166:B174"/>
    <mergeCell ref="B277:B278"/>
    <mergeCell ref="B251:B260"/>
    <mergeCell ref="B262:B275"/>
    <mergeCell ref="A145:A186"/>
    <mergeCell ref="B195:B205"/>
    <mergeCell ref="B207:B215"/>
    <mergeCell ref="B232:B240"/>
    <mergeCell ref="B187:B193"/>
    <mergeCell ref="B145:B150"/>
    <mergeCell ref="B108:B119"/>
    <mergeCell ref="B121:B129"/>
    <mergeCell ref="B131:B139"/>
    <mergeCell ref="B143:B144"/>
    <mergeCell ref="A187:A231"/>
    <mergeCell ref="B152:B164"/>
    <mergeCell ref="A100:A144"/>
    <mergeCell ref="B217:B228"/>
    <mergeCell ref="B185:B186"/>
    <mergeCell ref="B176:B183"/>
    <mergeCell ref="B20:C20"/>
    <mergeCell ref="B19:C19"/>
    <mergeCell ref="A25:A69"/>
    <mergeCell ref="A70:A99"/>
    <mergeCell ref="B35:B47"/>
    <mergeCell ref="B59:B64"/>
    <mergeCell ref="B68:B69"/>
    <mergeCell ref="B49:B57"/>
    <mergeCell ref="B25:B29"/>
    <mergeCell ref="B4:F4"/>
    <mergeCell ref="B5:F5"/>
    <mergeCell ref="B6:F6"/>
    <mergeCell ref="C7:F7"/>
    <mergeCell ref="A20:A23"/>
    <mergeCell ref="B24:C24"/>
    <mergeCell ref="B13:F13"/>
    <mergeCell ref="B10:F10"/>
    <mergeCell ref="B11:F11"/>
    <mergeCell ref="B12:F1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9"/>
  <sheetViews>
    <sheetView zoomScale="130" zoomScaleNormal="130" zoomScalePageLayoutView="0" workbookViewId="0" topLeftCell="A1">
      <selection activeCell="B16" sqref="B16"/>
    </sheetView>
  </sheetViews>
  <sheetFormatPr defaultColWidth="9.140625" defaultRowHeight="12.75"/>
  <cols>
    <col min="1" max="1" width="13.421875" style="0" customWidth="1"/>
    <col min="2" max="2" width="60.140625" style="0" customWidth="1"/>
    <col min="3" max="3" width="67.7109375" style="0" customWidth="1"/>
    <col min="4" max="4" width="6.8515625" style="0" hidden="1" customWidth="1"/>
    <col min="5" max="5" width="11.140625" style="0" hidden="1" customWidth="1"/>
    <col min="6" max="6" width="13.8515625" style="0" customWidth="1"/>
    <col min="7" max="7" width="11.00390625" style="0" customWidth="1"/>
    <col min="8" max="8" width="0.13671875" style="0" customWidth="1"/>
    <col min="9" max="9" width="10.57421875" style="0" hidden="1" customWidth="1"/>
    <col min="10" max="10" width="0.13671875" style="0" hidden="1" customWidth="1"/>
    <col min="11" max="11" width="9.7109375" style="0" hidden="1" customWidth="1"/>
    <col min="12" max="12" width="9.28125" style="0" hidden="1" customWidth="1"/>
    <col min="13" max="13" width="9.00390625" style="0" hidden="1" customWidth="1"/>
    <col min="14" max="14" width="9.00390625" style="0" customWidth="1"/>
  </cols>
  <sheetData>
    <row r="1" spans="1:9" ht="12.75">
      <c r="A1" s="2"/>
      <c r="B1" s="3"/>
      <c r="C1" s="628" t="s">
        <v>371</v>
      </c>
      <c r="D1" s="1125"/>
      <c r="E1" s="1125"/>
      <c r="F1" s="1125"/>
      <c r="G1" s="1125"/>
      <c r="H1" s="1125"/>
      <c r="I1" s="1125"/>
    </row>
    <row r="2" spans="1:9" ht="12.75">
      <c r="A2" s="2"/>
      <c r="B2" s="1"/>
      <c r="C2" s="1138" t="s">
        <v>955</v>
      </c>
      <c r="D2" s="1139"/>
      <c r="E2" s="1139"/>
      <c r="F2" s="1139"/>
      <c r="G2" s="1139"/>
      <c r="H2" s="1139"/>
      <c r="I2" s="1139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2"/>
      <c r="C8" s="2"/>
      <c r="D8" s="2"/>
      <c r="E8" s="4"/>
      <c r="F8" s="4"/>
      <c r="G8" s="4"/>
      <c r="H8" s="4"/>
    </row>
    <row r="9" spans="1:8" ht="45.7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s="116" customFormat="1" ht="13.5" customHeight="1" thickBot="1">
      <c r="A12" s="362"/>
      <c r="B12" s="71" t="s">
        <v>537</v>
      </c>
      <c r="C12" s="71"/>
      <c r="D12" s="14"/>
      <c r="E12" s="15"/>
      <c r="F12" s="15"/>
      <c r="G12" s="15"/>
      <c r="H12" s="15"/>
    </row>
    <row r="13" spans="1:12" s="116" customFormat="1" ht="31.5" customHeight="1" thickBot="1">
      <c r="A13" s="363" t="s">
        <v>316</v>
      </c>
      <c r="B13" s="1102" t="s">
        <v>120</v>
      </c>
      <c r="C13" s="1102"/>
      <c r="D13" s="1102"/>
      <c r="E13" s="1102"/>
      <c r="F13" s="1102"/>
      <c r="G13" s="1102"/>
      <c r="H13" s="507">
        <v>2020</v>
      </c>
      <c r="L13" s="116" t="s">
        <v>849</v>
      </c>
    </row>
    <row r="14" spans="1:12" s="116" customFormat="1" ht="30.75" customHeight="1" thickBot="1">
      <c r="A14" s="1114" t="s">
        <v>736</v>
      </c>
      <c r="B14" s="1107" t="s">
        <v>231</v>
      </c>
      <c r="C14" s="1108"/>
      <c r="D14" s="367"/>
      <c r="E14" s="302"/>
      <c r="F14" s="304"/>
      <c r="G14" s="629"/>
      <c r="H14" s="508">
        <f>14.48*105%</f>
        <v>15.204</v>
      </c>
      <c r="I14" s="116" t="s">
        <v>806</v>
      </c>
      <c r="L14" s="731">
        <v>0.04</v>
      </c>
    </row>
    <row r="15" spans="1:12" s="116" customFormat="1" ht="15" customHeight="1">
      <c r="A15" s="1115"/>
      <c r="B15" s="162" t="s">
        <v>351</v>
      </c>
      <c r="C15" s="100"/>
      <c r="D15" s="62">
        <v>165</v>
      </c>
      <c r="E15" s="368">
        <f>D15*H16</f>
        <v>2229.7275</v>
      </c>
      <c r="F15" s="307">
        <f>ROUND(E15*1.25,0)</f>
        <v>2787</v>
      </c>
      <c r="G15" s="630">
        <f>F15*1.2</f>
        <v>3344.4</v>
      </c>
      <c r="H15" s="509">
        <f>11.86*105%</f>
        <v>12.453</v>
      </c>
      <c r="I15" s="116" t="s">
        <v>805</v>
      </c>
      <c r="L15" s="731">
        <v>0.04</v>
      </c>
    </row>
    <row r="16" spans="1:12" s="116" customFormat="1" ht="19.5" customHeight="1">
      <c r="A16" s="1115"/>
      <c r="B16" s="163" t="s">
        <v>350</v>
      </c>
      <c r="C16" s="104"/>
      <c r="D16" s="26">
        <v>45</v>
      </c>
      <c r="E16" s="368">
        <f>D16*H14</f>
        <v>684.1800000000001</v>
      </c>
      <c r="F16" s="307">
        <f>ROUND(E16*1.25,0)</f>
        <v>855</v>
      </c>
      <c r="G16" s="630">
        <f>F16*1.2</f>
        <v>1026</v>
      </c>
      <c r="H16" s="509">
        <f>12.87*105%</f>
        <v>13.5135</v>
      </c>
      <c r="I16" s="116" t="s">
        <v>726</v>
      </c>
      <c r="L16" s="731">
        <v>0.04</v>
      </c>
    </row>
    <row r="17" spans="1:12" s="116" customFormat="1" ht="18" customHeight="1" thickBot="1">
      <c r="A17" s="1116"/>
      <c r="B17" s="164" t="s">
        <v>344</v>
      </c>
      <c r="C17" s="309"/>
      <c r="D17" s="63">
        <v>40</v>
      </c>
      <c r="E17" s="335">
        <f>D17*H14</f>
        <v>608.1600000000001</v>
      </c>
      <c r="F17" s="307">
        <f>ROUND(E17*1.25,0)</f>
        <v>760</v>
      </c>
      <c r="G17" s="630">
        <f>F17*1.2</f>
        <v>912</v>
      </c>
      <c r="H17" s="509">
        <f>11.86*105%</f>
        <v>12.453</v>
      </c>
      <c r="I17" s="265" t="s">
        <v>466</v>
      </c>
      <c r="L17" s="731">
        <v>0.04</v>
      </c>
    </row>
    <row r="18" spans="1:12" s="116" customFormat="1" ht="18" customHeight="1" thickBot="1">
      <c r="A18" s="311" t="s">
        <v>333</v>
      </c>
      <c r="B18" s="1109" t="s">
        <v>317</v>
      </c>
      <c r="C18" s="1110"/>
      <c r="D18" s="45"/>
      <c r="E18" s="312"/>
      <c r="F18" s="313"/>
      <c r="G18" s="631"/>
      <c r="H18" s="510">
        <f>12.46*105%</f>
        <v>13.083000000000002</v>
      </c>
      <c r="I18" s="116" t="s">
        <v>804</v>
      </c>
      <c r="L18" s="731">
        <v>0.04</v>
      </c>
    </row>
    <row r="19" spans="1:8" s="116" customFormat="1" ht="25.5" customHeight="1" thickBot="1">
      <c r="A19" s="1088" t="s">
        <v>213</v>
      </c>
      <c r="B19" s="48" t="s">
        <v>340</v>
      </c>
      <c r="C19" s="329"/>
      <c r="D19" s="99"/>
      <c r="E19" s="102"/>
      <c r="F19" s="330"/>
      <c r="G19" s="632"/>
      <c r="H19" s="466"/>
    </row>
    <row r="20" spans="1:8" s="116" customFormat="1" ht="14.25" customHeight="1">
      <c r="A20" s="1089"/>
      <c r="B20" s="20"/>
      <c r="C20" s="66" t="s">
        <v>700</v>
      </c>
      <c r="D20" s="100"/>
      <c r="E20" s="103"/>
      <c r="F20" s="332"/>
      <c r="G20" s="333"/>
      <c r="H20" s="466"/>
    </row>
    <row r="21" spans="1:8" s="116" customFormat="1" ht="12.75">
      <c r="A21" s="1089"/>
      <c r="B21" s="20"/>
      <c r="C21" s="140" t="s">
        <v>753</v>
      </c>
      <c r="D21" s="26">
        <v>30</v>
      </c>
      <c r="E21" s="306">
        <f>D21*$H$16</f>
        <v>405.40500000000003</v>
      </c>
      <c r="F21" s="307">
        <f>ROUND(E21*1.25,0)</f>
        <v>507</v>
      </c>
      <c r="G21" s="322">
        <f>F21*1.2</f>
        <v>608.4</v>
      </c>
      <c r="H21" s="457"/>
    </row>
    <row r="22" spans="1:8" s="116" customFormat="1" ht="18.75" customHeight="1">
      <c r="A22" s="1089"/>
      <c r="B22" s="20"/>
      <c r="C22" s="141" t="s">
        <v>699</v>
      </c>
      <c r="D22" s="26"/>
      <c r="E22" s="306"/>
      <c r="F22" s="307"/>
      <c r="G22" s="322"/>
      <c r="H22" s="457"/>
    </row>
    <row r="23" spans="1:8" s="116" customFormat="1" ht="12.75">
      <c r="A23" s="1089"/>
      <c r="B23" s="20"/>
      <c r="C23" s="143" t="s">
        <v>643</v>
      </c>
      <c r="D23" s="26">
        <v>220</v>
      </c>
      <c r="E23" s="306">
        <f aca="true" t="shared" si="0" ref="E23:E29">D23*$H$16</f>
        <v>2972.9700000000003</v>
      </c>
      <c r="F23" s="307">
        <f aca="true" t="shared" si="1" ref="F23:F33">ROUND(E23*1.25,0)</f>
        <v>3716</v>
      </c>
      <c r="G23" s="322">
        <f aca="true" t="shared" si="2" ref="G23:G39">F23*1.2</f>
        <v>4459.2</v>
      </c>
      <c r="H23" s="457"/>
    </row>
    <row r="24" spans="1:8" s="116" customFormat="1" ht="12.75">
      <c r="A24" s="1089"/>
      <c r="B24" s="20"/>
      <c r="C24" s="143" t="s">
        <v>341</v>
      </c>
      <c r="D24" s="26">
        <v>100</v>
      </c>
      <c r="E24" s="306">
        <f t="shared" si="0"/>
        <v>1351.3500000000001</v>
      </c>
      <c r="F24" s="307">
        <f t="shared" si="1"/>
        <v>1689</v>
      </c>
      <c r="G24" s="322">
        <f t="shared" si="2"/>
        <v>2026.8</v>
      </c>
      <c r="H24" s="457"/>
    </row>
    <row r="25" spans="1:8" s="116" customFormat="1" ht="12.75">
      <c r="A25" s="1089"/>
      <c r="B25" s="20"/>
      <c r="C25" s="143" t="s">
        <v>342</v>
      </c>
      <c r="D25" s="26">
        <v>45</v>
      </c>
      <c r="E25" s="306">
        <f t="shared" si="0"/>
        <v>608.1075000000001</v>
      </c>
      <c r="F25" s="307">
        <f t="shared" si="1"/>
        <v>760</v>
      </c>
      <c r="G25" s="322">
        <f t="shared" si="2"/>
        <v>912</v>
      </c>
      <c r="H25" s="457"/>
    </row>
    <row r="26" spans="1:8" s="116" customFormat="1" ht="12.75">
      <c r="A26" s="1089"/>
      <c r="B26" s="20"/>
      <c r="C26" s="143" t="s">
        <v>343</v>
      </c>
      <c r="D26" s="26">
        <v>30</v>
      </c>
      <c r="E26" s="306">
        <f t="shared" si="0"/>
        <v>405.40500000000003</v>
      </c>
      <c r="F26" s="307">
        <f t="shared" si="1"/>
        <v>507</v>
      </c>
      <c r="G26" s="322">
        <f t="shared" si="2"/>
        <v>608.4</v>
      </c>
      <c r="H26" s="457"/>
    </row>
    <row r="27" spans="1:8" s="116" customFormat="1" ht="29.25" customHeight="1">
      <c r="A27" s="1089"/>
      <c r="B27" s="20"/>
      <c r="C27" s="551" t="s">
        <v>717</v>
      </c>
      <c r="D27" s="26"/>
      <c r="E27" s="306"/>
      <c r="F27" s="307"/>
      <c r="G27" s="322"/>
      <c r="H27" s="457"/>
    </row>
    <row r="28" spans="1:8" s="116" customFormat="1" ht="13.5" customHeight="1">
      <c r="A28" s="1089"/>
      <c r="B28" s="20"/>
      <c r="C28" s="866" t="s">
        <v>857</v>
      </c>
      <c r="D28" s="525">
        <v>540</v>
      </c>
      <c r="E28" s="416">
        <f t="shared" si="0"/>
        <v>7297.29</v>
      </c>
      <c r="F28" s="501">
        <f t="shared" si="1"/>
        <v>9122</v>
      </c>
      <c r="G28" s="861">
        <f t="shared" si="2"/>
        <v>10946.4</v>
      </c>
      <c r="H28" s="457"/>
    </row>
    <row r="29" spans="1:8" s="116" customFormat="1" ht="13.5" customHeight="1">
      <c r="A29" s="1089"/>
      <c r="B29" s="20"/>
      <c r="C29" s="866" t="s">
        <v>858</v>
      </c>
      <c r="D29" s="525">
        <v>540</v>
      </c>
      <c r="E29" s="416">
        <f t="shared" si="0"/>
        <v>7297.29</v>
      </c>
      <c r="F29" s="501">
        <f t="shared" si="1"/>
        <v>9122</v>
      </c>
      <c r="G29" s="861">
        <f t="shared" si="2"/>
        <v>10946.4</v>
      </c>
      <c r="H29" s="457"/>
    </row>
    <row r="30" spans="1:8" s="116" customFormat="1" ht="26.25" customHeight="1">
      <c r="A30" s="1089"/>
      <c r="B30" s="20"/>
      <c r="C30" s="551" t="s">
        <v>718</v>
      </c>
      <c r="D30" s="28"/>
      <c r="E30" s="306"/>
      <c r="F30" s="307"/>
      <c r="G30" s="322"/>
      <c r="H30" s="457"/>
    </row>
    <row r="31" spans="1:8" s="116" customFormat="1" ht="15" customHeight="1">
      <c r="A31" s="1089"/>
      <c r="B31" s="20"/>
      <c r="C31" s="866" t="s">
        <v>857</v>
      </c>
      <c r="D31" s="525">
        <v>500</v>
      </c>
      <c r="E31" s="416">
        <v>6450</v>
      </c>
      <c r="F31" s="501">
        <f t="shared" si="1"/>
        <v>8063</v>
      </c>
      <c r="G31" s="861">
        <f t="shared" si="2"/>
        <v>9675.6</v>
      </c>
      <c r="H31" s="457"/>
    </row>
    <row r="32" spans="1:8" s="116" customFormat="1" ht="15" customHeight="1">
      <c r="A32" s="1089"/>
      <c r="B32" s="20"/>
      <c r="C32" s="866" t="s">
        <v>858</v>
      </c>
      <c r="D32" s="525">
        <v>500</v>
      </c>
      <c r="E32" s="416">
        <v>6450</v>
      </c>
      <c r="F32" s="501">
        <f t="shared" si="1"/>
        <v>8063</v>
      </c>
      <c r="G32" s="861">
        <f t="shared" si="2"/>
        <v>9675.6</v>
      </c>
      <c r="H32" s="457"/>
    </row>
    <row r="33" spans="1:8" s="116" customFormat="1" ht="15" customHeight="1">
      <c r="A33" s="1089"/>
      <c r="B33" s="20"/>
      <c r="C33" s="866" t="s">
        <v>859</v>
      </c>
      <c r="D33" s="525">
        <v>500</v>
      </c>
      <c r="E33" s="416">
        <v>6450</v>
      </c>
      <c r="F33" s="501">
        <f t="shared" si="1"/>
        <v>8063</v>
      </c>
      <c r="G33" s="861">
        <f t="shared" si="2"/>
        <v>9675.6</v>
      </c>
      <c r="H33" s="457"/>
    </row>
    <row r="34" spans="1:8" s="116" customFormat="1" ht="15" customHeight="1">
      <c r="A34" s="1089"/>
      <c r="B34" s="20"/>
      <c r="C34" s="133" t="s">
        <v>658</v>
      </c>
      <c r="D34" s="74"/>
      <c r="E34" s="325"/>
      <c r="F34" s="307"/>
      <c r="G34" s="322"/>
      <c r="H34" s="457"/>
    </row>
    <row r="35" spans="1:8" s="116" customFormat="1" ht="12.75">
      <c r="A35" s="1089"/>
      <c r="B35" s="20"/>
      <c r="C35" s="143" t="s">
        <v>328</v>
      </c>
      <c r="D35" s="36">
        <v>45</v>
      </c>
      <c r="E35" s="306">
        <f>D35*$H$17</f>
        <v>560.385</v>
      </c>
      <c r="F35" s="307">
        <f>ROUND(E35*1.25,0)</f>
        <v>700</v>
      </c>
      <c r="G35" s="322">
        <f t="shared" si="2"/>
        <v>840</v>
      </c>
      <c r="H35" s="457"/>
    </row>
    <row r="36" spans="1:8" s="116" customFormat="1" ht="12.75">
      <c r="A36" s="1089"/>
      <c r="B36" s="20"/>
      <c r="C36" s="155" t="s">
        <v>754</v>
      </c>
      <c r="D36" s="23">
        <v>40</v>
      </c>
      <c r="E36" s="306">
        <f>D36*$H$17</f>
        <v>498.12</v>
      </c>
      <c r="F36" s="307">
        <f>ROUND(E36*1.25,0)</f>
        <v>623</v>
      </c>
      <c r="G36" s="322">
        <f t="shared" si="2"/>
        <v>747.6</v>
      </c>
      <c r="H36" s="457"/>
    </row>
    <row r="37" spans="1:8" s="116" customFormat="1" ht="12.75">
      <c r="A37" s="1089"/>
      <c r="B37" s="20"/>
      <c r="C37" s="185" t="s">
        <v>353</v>
      </c>
      <c r="D37" s="23">
        <v>40</v>
      </c>
      <c r="E37" s="306">
        <f>D37*$H$17</f>
        <v>498.12</v>
      </c>
      <c r="F37" s="307">
        <f>ROUND(E37*1.25,0)</f>
        <v>623</v>
      </c>
      <c r="G37" s="322">
        <f t="shared" si="2"/>
        <v>747.6</v>
      </c>
      <c r="H37" s="457"/>
    </row>
    <row r="38" spans="1:8" s="116" customFormat="1" ht="12.75">
      <c r="A38" s="1089"/>
      <c r="B38" s="20"/>
      <c r="C38" s="185" t="s">
        <v>52</v>
      </c>
      <c r="D38" s="23">
        <v>45</v>
      </c>
      <c r="E38" s="306">
        <f>D38*$H$17</f>
        <v>560.385</v>
      </c>
      <c r="F38" s="307">
        <f>ROUND(E38*1.25,0)</f>
        <v>700</v>
      </c>
      <c r="G38" s="322">
        <f t="shared" si="2"/>
        <v>840</v>
      </c>
      <c r="H38" s="457"/>
    </row>
    <row r="39" spans="1:8" s="116" customFormat="1" ht="13.5" thickBot="1">
      <c r="A39" s="1090"/>
      <c r="B39" s="46"/>
      <c r="C39" s="187" t="s">
        <v>354</v>
      </c>
      <c r="D39" s="75">
        <v>45</v>
      </c>
      <c r="E39" s="306">
        <f>D39*$H$17</f>
        <v>560.385</v>
      </c>
      <c r="F39" s="307">
        <f>ROUND(E39*1.25,0)</f>
        <v>700</v>
      </c>
      <c r="G39" s="322">
        <f t="shared" si="2"/>
        <v>840</v>
      </c>
      <c r="H39" s="457"/>
    </row>
    <row r="40" spans="1:8" s="116" customFormat="1" ht="26.25" thickBot="1">
      <c r="A40" s="255" t="s">
        <v>737</v>
      </c>
      <c r="B40" s="48" t="s">
        <v>318</v>
      </c>
      <c r="C40" s="334"/>
      <c r="D40" s="99"/>
      <c r="E40" s="102"/>
      <c r="F40" s="313"/>
      <c r="G40" s="331"/>
      <c r="H40" s="466"/>
    </row>
    <row r="41" spans="1:8" s="116" customFormat="1" ht="15.75">
      <c r="A41" s="254"/>
      <c r="B41" s="20"/>
      <c r="C41" s="194" t="s">
        <v>700</v>
      </c>
      <c r="D41" s="100"/>
      <c r="E41" s="103"/>
      <c r="F41" s="307"/>
      <c r="G41" s="333"/>
      <c r="H41" s="466"/>
    </row>
    <row r="42" spans="1:8" s="116" customFormat="1" ht="30" customHeight="1">
      <c r="A42" s="254"/>
      <c r="B42" s="20"/>
      <c r="C42" s="140" t="s">
        <v>755</v>
      </c>
      <c r="D42" s="26">
        <v>45</v>
      </c>
      <c r="E42" s="306">
        <f>D42*$H$16</f>
        <v>608.1075000000001</v>
      </c>
      <c r="F42" s="307">
        <f>ROUND(E42*1.25,0)</f>
        <v>760</v>
      </c>
      <c r="G42" s="322">
        <f>F42*1.2</f>
        <v>912</v>
      </c>
      <c r="H42" s="457"/>
    </row>
    <row r="43" spans="1:8" s="116" customFormat="1" ht="12.75">
      <c r="A43" s="254"/>
      <c r="B43" s="20"/>
      <c r="C43" s="143" t="s">
        <v>596</v>
      </c>
      <c r="D43" s="26">
        <v>290</v>
      </c>
      <c r="E43" s="306">
        <f aca="true" t="shared" si="3" ref="E43:E53">D43*$H$16</f>
        <v>3918.915</v>
      </c>
      <c r="F43" s="307">
        <f aca="true" t="shared" si="4" ref="F43:F58">ROUND(E43*1.25,0)</f>
        <v>4899</v>
      </c>
      <c r="G43" s="322">
        <f aca="true" t="shared" si="5" ref="G43:G68">F43*1.2</f>
        <v>5878.8</v>
      </c>
      <c r="H43" s="457"/>
    </row>
    <row r="44" spans="1:8" s="116" customFormat="1" ht="12.75">
      <c r="A44" s="254"/>
      <c r="B44" s="20"/>
      <c r="C44" s="143" t="s">
        <v>580</v>
      </c>
      <c r="D44" s="26">
        <v>95</v>
      </c>
      <c r="E44" s="306">
        <f t="shared" si="3"/>
        <v>1283.7825</v>
      </c>
      <c r="F44" s="307">
        <f t="shared" si="4"/>
        <v>1605</v>
      </c>
      <c r="G44" s="322">
        <f t="shared" si="5"/>
        <v>1926</v>
      </c>
      <c r="H44" s="457"/>
    </row>
    <row r="45" spans="1:8" s="116" customFormat="1" ht="12.75">
      <c r="A45" s="254"/>
      <c r="B45" s="20"/>
      <c r="C45" s="143" t="s">
        <v>356</v>
      </c>
      <c r="D45" s="26">
        <v>100</v>
      </c>
      <c r="E45" s="306">
        <f t="shared" si="3"/>
        <v>1351.3500000000001</v>
      </c>
      <c r="F45" s="307">
        <f t="shared" si="4"/>
        <v>1689</v>
      </c>
      <c r="G45" s="322">
        <f t="shared" si="5"/>
        <v>2026.8</v>
      </c>
      <c r="H45" s="457"/>
    </row>
    <row r="46" spans="1:8" s="116" customFormat="1" ht="15.75" customHeight="1">
      <c r="A46" s="254"/>
      <c r="B46" s="20"/>
      <c r="C46" s="145" t="s">
        <v>357</v>
      </c>
      <c r="D46" s="26"/>
      <c r="E46" s="306"/>
      <c r="F46" s="307"/>
      <c r="G46" s="322"/>
      <c r="H46" s="457"/>
    </row>
    <row r="47" spans="1:8" s="116" customFormat="1" ht="14.25" customHeight="1">
      <c r="A47" s="254"/>
      <c r="B47" s="20"/>
      <c r="C47" s="143" t="s">
        <v>358</v>
      </c>
      <c r="D47" s="26">
        <v>30</v>
      </c>
      <c r="E47" s="306">
        <f t="shared" si="3"/>
        <v>405.40500000000003</v>
      </c>
      <c r="F47" s="307">
        <f t="shared" si="4"/>
        <v>507</v>
      </c>
      <c r="G47" s="322">
        <f t="shared" si="5"/>
        <v>608.4</v>
      </c>
      <c r="H47" s="457"/>
    </row>
    <row r="48" spans="1:8" s="116" customFormat="1" ht="14.25" customHeight="1">
      <c r="A48" s="254"/>
      <c r="B48" s="20"/>
      <c r="C48" s="190" t="s">
        <v>701</v>
      </c>
      <c r="D48" s="26"/>
      <c r="E48" s="306"/>
      <c r="F48" s="307"/>
      <c r="G48" s="322"/>
      <c r="H48" s="457"/>
    </row>
    <row r="49" spans="1:8" s="116" customFormat="1" ht="25.5">
      <c r="A49" s="254"/>
      <c r="B49" s="20"/>
      <c r="C49" s="551" t="s">
        <v>717</v>
      </c>
      <c r="D49" s="26"/>
      <c r="E49" s="306"/>
      <c r="F49" s="307"/>
      <c r="G49" s="322"/>
      <c r="H49" s="457"/>
    </row>
    <row r="50" spans="1:8" s="116" customFormat="1" ht="12.75">
      <c r="A50" s="254"/>
      <c r="B50" s="20"/>
      <c r="C50" s="140" t="s">
        <v>703</v>
      </c>
      <c r="D50" s="26">
        <v>140</v>
      </c>
      <c r="E50" s="306">
        <f t="shared" si="3"/>
        <v>1891.89</v>
      </c>
      <c r="F50" s="307">
        <f t="shared" si="4"/>
        <v>2365</v>
      </c>
      <c r="G50" s="322">
        <f t="shared" si="5"/>
        <v>2838</v>
      </c>
      <c r="H50" s="457"/>
    </row>
    <row r="51" spans="1:8" s="116" customFormat="1" ht="12.75">
      <c r="A51" s="254"/>
      <c r="B51" s="20"/>
      <c r="C51" s="140" t="s">
        <v>704</v>
      </c>
      <c r="D51" s="26">
        <v>140</v>
      </c>
      <c r="E51" s="306">
        <f t="shared" si="3"/>
        <v>1891.89</v>
      </c>
      <c r="F51" s="307">
        <f t="shared" si="4"/>
        <v>2365</v>
      </c>
      <c r="G51" s="322">
        <f t="shared" si="5"/>
        <v>2838</v>
      </c>
      <c r="H51" s="457"/>
    </row>
    <row r="52" spans="1:8" s="116" customFormat="1" ht="12.75">
      <c r="A52" s="254"/>
      <c r="B52" s="77"/>
      <c r="C52" s="192" t="s">
        <v>583</v>
      </c>
      <c r="D52" s="26">
        <v>140</v>
      </c>
      <c r="E52" s="306">
        <f t="shared" si="3"/>
        <v>1891.89</v>
      </c>
      <c r="F52" s="307">
        <f t="shared" si="4"/>
        <v>2365</v>
      </c>
      <c r="G52" s="322">
        <f t="shared" si="5"/>
        <v>2838</v>
      </c>
      <c r="H52" s="457"/>
    </row>
    <row r="53" spans="1:8" s="116" customFormat="1" ht="12.75">
      <c r="A53" s="254"/>
      <c r="B53" s="77"/>
      <c r="C53" s="192" t="s">
        <v>326</v>
      </c>
      <c r="D53" s="26">
        <v>140</v>
      </c>
      <c r="E53" s="306">
        <f t="shared" si="3"/>
        <v>1891.89</v>
      </c>
      <c r="F53" s="307">
        <f t="shared" si="4"/>
        <v>2365</v>
      </c>
      <c r="G53" s="322">
        <f t="shared" si="5"/>
        <v>2838</v>
      </c>
      <c r="H53" s="457"/>
    </row>
    <row r="54" spans="1:8" s="116" customFormat="1" ht="22.5" customHeight="1">
      <c r="A54" s="1135"/>
      <c r="B54" s="20"/>
      <c r="C54" s="551" t="s">
        <v>718</v>
      </c>
      <c r="D54" s="26"/>
      <c r="E54" s="306"/>
      <c r="F54" s="307"/>
      <c r="G54" s="322"/>
      <c r="H54" s="457"/>
    </row>
    <row r="55" spans="1:8" s="116" customFormat="1" ht="12.75">
      <c r="A55" s="1136"/>
      <c r="B55" s="20"/>
      <c r="C55" s="863" t="s">
        <v>703</v>
      </c>
      <c r="D55" s="864">
        <v>145</v>
      </c>
      <c r="E55" s="416">
        <v>1870.5</v>
      </c>
      <c r="F55" s="501">
        <f t="shared" si="4"/>
        <v>2338</v>
      </c>
      <c r="G55" s="861">
        <f t="shared" si="5"/>
        <v>2805.6</v>
      </c>
      <c r="H55" s="457"/>
    </row>
    <row r="56" spans="1:8" s="116" customFormat="1" ht="12.75">
      <c r="A56" s="1136"/>
      <c r="B56" s="20"/>
      <c r="C56" s="863" t="s">
        <v>704</v>
      </c>
      <c r="D56" s="864">
        <v>145</v>
      </c>
      <c r="E56" s="416">
        <v>1870.5</v>
      </c>
      <c r="F56" s="501">
        <f t="shared" si="4"/>
        <v>2338</v>
      </c>
      <c r="G56" s="861">
        <f t="shared" si="5"/>
        <v>2805.6</v>
      </c>
      <c r="H56" s="457"/>
    </row>
    <row r="57" spans="1:8" s="116" customFormat="1" ht="12.75">
      <c r="A57" s="1136"/>
      <c r="B57" s="20"/>
      <c r="C57" s="865" t="s">
        <v>583</v>
      </c>
      <c r="D57" s="864">
        <v>145</v>
      </c>
      <c r="E57" s="416">
        <v>1870.5</v>
      </c>
      <c r="F57" s="501">
        <f t="shared" si="4"/>
        <v>2338</v>
      </c>
      <c r="G57" s="861">
        <f t="shared" si="5"/>
        <v>2805.6</v>
      </c>
      <c r="H57" s="457"/>
    </row>
    <row r="58" spans="1:8" s="116" customFormat="1" ht="12.75">
      <c r="A58" s="1136"/>
      <c r="B58" s="20"/>
      <c r="C58" s="865" t="s">
        <v>326</v>
      </c>
      <c r="D58" s="864">
        <v>145</v>
      </c>
      <c r="E58" s="416">
        <v>1870.5</v>
      </c>
      <c r="F58" s="501">
        <f t="shared" si="4"/>
        <v>2338</v>
      </c>
      <c r="G58" s="861">
        <f t="shared" si="5"/>
        <v>2805.6</v>
      </c>
      <c r="H58" s="457"/>
    </row>
    <row r="59" spans="1:8" s="116" customFormat="1" ht="17.25" customHeight="1">
      <c r="A59" s="1136"/>
      <c r="B59" s="20"/>
      <c r="C59" s="133" t="s">
        <v>658</v>
      </c>
      <c r="D59" s="76"/>
      <c r="E59" s="325"/>
      <c r="F59" s="307"/>
      <c r="G59" s="322"/>
      <c r="H59" s="457"/>
    </row>
    <row r="60" spans="1:8" s="116" customFormat="1" ht="12.75">
      <c r="A60" s="1136"/>
      <c r="B60" s="20"/>
      <c r="C60" s="143" t="s">
        <v>328</v>
      </c>
      <c r="D60" s="36">
        <v>45</v>
      </c>
      <c r="E60" s="306">
        <f>D60*$H$17</f>
        <v>560.385</v>
      </c>
      <c r="F60" s="307">
        <f>ROUND(E60*1.25,0)</f>
        <v>700</v>
      </c>
      <c r="G60" s="322">
        <f t="shared" si="5"/>
        <v>840</v>
      </c>
      <c r="H60" s="457"/>
    </row>
    <row r="61" spans="1:8" s="116" customFormat="1" ht="13.5" customHeight="1">
      <c r="A61" s="1136"/>
      <c r="B61" s="20"/>
      <c r="C61" s="155" t="s">
        <v>359</v>
      </c>
      <c r="D61" s="23">
        <v>40</v>
      </c>
      <c r="E61" s="306">
        <f>D61*$H$17</f>
        <v>498.12</v>
      </c>
      <c r="F61" s="307">
        <f>ROUND(E61*1.25,0)</f>
        <v>623</v>
      </c>
      <c r="G61" s="322">
        <f t="shared" si="5"/>
        <v>747.6</v>
      </c>
      <c r="H61" s="457"/>
    </row>
    <row r="62" spans="1:8" s="116" customFormat="1" ht="12.75">
      <c r="A62" s="1136"/>
      <c r="B62" s="20"/>
      <c r="C62" s="185" t="s">
        <v>353</v>
      </c>
      <c r="D62" s="23">
        <v>40</v>
      </c>
      <c r="E62" s="306">
        <f>D62*$H$17</f>
        <v>498.12</v>
      </c>
      <c r="F62" s="307">
        <f>ROUND(E62*1.25,0)</f>
        <v>623</v>
      </c>
      <c r="G62" s="322">
        <f t="shared" si="5"/>
        <v>747.6</v>
      </c>
      <c r="H62" s="457"/>
    </row>
    <row r="63" spans="1:8" s="116" customFormat="1" ht="12.75">
      <c r="A63" s="1136"/>
      <c r="B63" s="20"/>
      <c r="C63" s="143" t="s">
        <v>52</v>
      </c>
      <c r="D63" s="23">
        <v>45</v>
      </c>
      <c r="E63" s="306">
        <f>D63*$H$17</f>
        <v>560.385</v>
      </c>
      <c r="F63" s="307">
        <f>ROUND(E63*1.25,0)</f>
        <v>700</v>
      </c>
      <c r="G63" s="322">
        <f t="shared" si="5"/>
        <v>840</v>
      </c>
      <c r="H63" s="457"/>
    </row>
    <row r="64" spans="1:8" s="116" customFormat="1" ht="12.75">
      <c r="A64" s="1136"/>
      <c r="B64" s="20"/>
      <c r="C64" s="143" t="s">
        <v>354</v>
      </c>
      <c r="D64" s="23">
        <v>45</v>
      </c>
      <c r="E64" s="306">
        <f>D64*$H$17</f>
        <v>560.385</v>
      </c>
      <c r="F64" s="307">
        <f>ROUND(E64*1.25,0)</f>
        <v>700</v>
      </c>
      <c r="G64" s="322">
        <f t="shared" si="5"/>
        <v>840</v>
      </c>
      <c r="H64" s="457"/>
    </row>
    <row r="65" spans="1:8" s="116" customFormat="1" ht="15.75">
      <c r="A65" s="1136"/>
      <c r="B65" s="20"/>
      <c r="C65" s="213" t="s">
        <v>421</v>
      </c>
      <c r="D65" s="23"/>
      <c r="E65" s="325"/>
      <c r="F65" s="307"/>
      <c r="G65" s="322"/>
      <c r="H65" s="457"/>
    </row>
    <row r="66" spans="1:8" s="116" customFormat="1" ht="12.75">
      <c r="A66" s="1136"/>
      <c r="B66" s="20"/>
      <c r="C66" s="143" t="s">
        <v>362</v>
      </c>
      <c r="D66" s="23">
        <v>90</v>
      </c>
      <c r="E66" s="306">
        <f>D66*$H$18</f>
        <v>1177.4700000000003</v>
      </c>
      <c r="F66" s="307">
        <f>ROUND(E66*1.25,0)</f>
        <v>1472</v>
      </c>
      <c r="G66" s="322">
        <f t="shared" si="5"/>
        <v>1766.3999999999999</v>
      </c>
      <c r="H66" s="467"/>
    </row>
    <row r="67" spans="1:8" s="116" customFormat="1" ht="12.75">
      <c r="A67" s="1136"/>
      <c r="B67" s="20"/>
      <c r="C67" s="143" t="s">
        <v>363</v>
      </c>
      <c r="D67" s="23">
        <v>120</v>
      </c>
      <c r="E67" s="306">
        <f>D67*$H$18</f>
        <v>1569.9600000000003</v>
      </c>
      <c r="F67" s="307">
        <f>ROUND(E67*1.25,0)</f>
        <v>1962</v>
      </c>
      <c r="G67" s="322">
        <f t="shared" si="5"/>
        <v>2354.4</v>
      </c>
      <c r="H67" s="467"/>
    </row>
    <row r="68" spans="1:8" s="116" customFormat="1" ht="13.5" thickBot="1">
      <c r="A68" s="1137"/>
      <c r="B68" s="46"/>
      <c r="C68" s="187" t="s">
        <v>364</v>
      </c>
      <c r="D68" s="75">
        <v>120</v>
      </c>
      <c r="E68" s="306">
        <f>D68*$H$18</f>
        <v>1569.9600000000003</v>
      </c>
      <c r="F68" s="307">
        <f>ROUND(E68*1.25,0)</f>
        <v>1962</v>
      </c>
      <c r="G68" s="322">
        <f t="shared" si="5"/>
        <v>2354.4</v>
      </c>
      <c r="H68" s="467"/>
    </row>
    <row r="69" spans="1:8" s="116" customFormat="1" ht="29.25" customHeight="1" thickBot="1">
      <c r="A69" s="1088" t="s">
        <v>738</v>
      </c>
      <c r="B69" s="51" t="s">
        <v>443</v>
      </c>
      <c r="C69" s="334"/>
      <c r="D69" s="99"/>
      <c r="E69" s="99"/>
      <c r="F69" s="313"/>
      <c r="G69" s="369"/>
      <c r="H69" s="337"/>
    </row>
    <row r="70" spans="1:8" s="116" customFormat="1" ht="16.5" customHeight="1">
      <c r="A70" s="1089"/>
      <c r="B70" s="25"/>
      <c r="C70" s="194" t="s">
        <v>355</v>
      </c>
      <c r="D70" s="100"/>
      <c r="E70" s="100"/>
      <c r="F70" s="307"/>
      <c r="G70" s="370"/>
      <c r="H70" s="337"/>
    </row>
    <row r="71" spans="1:8" s="116" customFormat="1" ht="12.75">
      <c r="A71" s="1089"/>
      <c r="B71" s="25"/>
      <c r="C71" s="143" t="s">
        <v>438</v>
      </c>
      <c r="D71" s="27">
        <v>140</v>
      </c>
      <c r="E71" s="306">
        <f>D71*$H$16</f>
        <v>1891.89</v>
      </c>
      <c r="F71" s="307">
        <f>ROUND(E71*1.25,0)</f>
        <v>2365</v>
      </c>
      <c r="G71" s="322">
        <f>F71*1.2</f>
        <v>2838</v>
      </c>
      <c r="H71" s="457"/>
    </row>
    <row r="72" spans="1:8" s="116" customFormat="1" ht="12.75">
      <c r="A72" s="1089"/>
      <c r="B72" s="25"/>
      <c r="C72" s="143" t="s">
        <v>397</v>
      </c>
      <c r="D72" s="27">
        <v>35</v>
      </c>
      <c r="E72" s="306">
        <f aca="true" t="shared" si="6" ref="E72:E79">D72*$H$16</f>
        <v>472.9725</v>
      </c>
      <c r="F72" s="307">
        <f aca="true" t="shared" si="7" ref="F72:F79">ROUND(E72*1.25,0)</f>
        <v>591</v>
      </c>
      <c r="G72" s="322">
        <f aca="true" t="shared" si="8" ref="G72:G83">F72*1.2</f>
        <v>709.1999999999999</v>
      </c>
      <c r="H72" s="457"/>
    </row>
    <row r="73" spans="1:8" s="116" customFormat="1" ht="12.75">
      <c r="A73" s="1089"/>
      <c r="B73" s="25"/>
      <c r="C73" s="146" t="s">
        <v>439</v>
      </c>
      <c r="D73" s="27">
        <v>120</v>
      </c>
      <c r="E73" s="306">
        <f t="shared" si="6"/>
        <v>1621.6200000000001</v>
      </c>
      <c r="F73" s="307">
        <f t="shared" si="7"/>
        <v>2027</v>
      </c>
      <c r="G73" s="322">
        <f t="shared" si="8"/>
        <v>2432.4</v>
      </c>
      <c r="H73" s="457"/>
    </row>
    <row r="74" spans="1:8" s="116" customFormat="1" ht="12.75">
      <c r="A74" s="1089"/>
      <c r="B74" s="25"/>
      <c r="C74" s="143" t="s">
        <v>356</v>
      </c>
      <c r="D74" s="27">
        <v>120</v>
      </c>
      <c r="E74" s="306">
        <f t="shared" si="6"/>
        <v>1621.6200000000001</v>
      </c>
      <c r="F74" s="307">
        <f t="shared" si="7"/>
        <v>2027</v>
      </c>
      <c r="G74" s="322">
        <f t="shared" si="8"/>
        <v>2432.4</v>
      </c>
      <c r="H74" s="457"/>
    </row>
    <row r="75" spans="1:8" s="116" customFormat="1" ht="12.75">
      <c r="A75" s="1089"/>
      <c r="B75" s="25"/>
      <c r="C75" s="143" t="s">
        <v>382</v>
      </c>
      <c r="D75" s="27">
        <v>80</v>
      </c>
      <c r="E75" s="306">
        <f t="shared" si="6"/>
        <v>1081.08</v>
      </c>
      <c r="F75" s="307">
        <f t="shared" si="7"/>
        <v>1351</v>
      </c>
      <c r="G75" s="322">
        <f t="shared" si="8"/>
        <v>1621.2</v>
      </c>
      <c r="H75" s="457"/>
    </row>
    <row r="76" spans="1:8" s="116" customFormat="1" ht="25.5" customHeight="1">
      <c r="A76" s="1089"/>
      <c r="B76" s="25"/>
      <c r="C76" s="203" t="s">
        <v>756</v>
      </c>
      <c r="D76" s="27">
        <v>35</v>
      </c>
      <c r="E76" s="306">
        <f t="shared" si="6"/>
        <v>472.9725</v>
      </c>
      <c r="F76" s="307">
        <f t="shared" si="7"/>
        <v>591</v>
      </c>
      <c r="G76" s="322">
        <f t="shared" si="8"/>
        <v>709.1999999999999</v>
      </c>
      <c r="H76" s="457"/>
    </row>
    <row r="77" spans="1:8" s="116" customFormat="1" ht="12" customHeight="1">
      <c r="A77" s="1089"/>
      <c r="B77" s="25"/>
      <c r="C77" s="143" t="s">
        <v>757</v>
      </c>
      <c r="D77" s="27">
        <v>150</v>
      </c>
      <c r="E77" s="306">
        <f t="shared" si="6"/>
        <v>2027.025</v>
      </c>
      <c r="F77" s="307">
        <f t="shared" si="7"/>
        <v>2534</v>
      </c>
      <c r="G77" s="322">
        <f t="shared" si="8"/>
        <v>3040.7999999999997</v>
      </c>
      <c r="H77" s="457"/>
    </row>
    <row r="78" spans="1:8" s="116" customFormat="1" ht="12.75">
      <c r="A78" s="1089"/>
      <c r="B78" s="25"/>
      <c r="C78" s="143" t="s">
        <v>758</v>
      </c>
      <c r="D78" s="27">
        <v>263</v>
      </c>
      <c r="E78" s="306">
        <f t="shared" si="6"/>
        <v>3554.0505000000003</v>
      </c>
      <c r="F78" s="307">
        <f t="shared" si="7"/>
        <v>4443</v>
      </c>
      <c r="G78" s="322">
        <f t="shared" si="8"/>
        <v>5331.599999999999</v>
      </c>
      <c r="H78" s="457"/>
    </row>
    <row r="79" spans="1:8" s="116" customFormat="1" ht="12.75">
      <c r="A79" s="1089"/>
      <c r="B79" s="25"/>
      <c r="C79" s="140" t="s">
        <v>420</v>
      </c>
      <c r="D79" s="27">
        <v>100</v>
      </c>
      <c r="E79" s="306">
        <f t="shared" si="6"/>
        <v>1351.3500000000001</v>
      </c>
      <c r="F79" s="307">
        <f t="shared" si="7"/>
        <v>1689</v>
      </c>
      <c r="G79" s="322">
        <f t="shared" si="8"/>
        <v>2026.8</v>
      </c>
      <c r="H79" s="457"/>
    </row>
    <row r="80" spans="1:8" s="116" customFormat="1" ht="19.5" customHeight="1">
      <c r="A80" s="1089"/>
      <c r="B80" s="25"/>
      <c r="C80" s="133" t="s">
        <v>658</v>
      </c>
      <c r="D80" s="27"/>
      <c r="E80" s="325"/>
      <c r="F80" s="307"/>
      <c r="G80" s="322"/>
      <c r="H80" s="457"/>
    </row>
    <row r="81" spans="1:8" s="116" customFormat="1" ht="12.75">
      <c r="A81" s="1089"/>
      <c r="B81" s="25"/>
      <c r="C81" s="191" t="s">
        <v>759</v>
      </c>
      <c r="D81" s="23">
        <v>45</v>
      </c>
      <c r="E81" s="306">
        <f>D81*$H$17</f>
        <v>560.385</v>
      </c>
      <c r="F81" s="307">
        <f>ROUND(E81*1.25,0)</f>
        <v>700</v>
      </c>
      <c r="G81" s="322">
        <f t="shared" si="8"/>
        <v>840</v>
      </c>
      <c r="H81" s="467"/>
    </row>
    <row r="82" spans="1:8" s="116" customFormat="1" ht="12.75">
      <c r="A82" s="1089"/>
      <c r="B82" s="25"/>
      <c r="C82" s="152" t="s">
        <v>88</v>
      </c>
      <c r="D82" s="23">
        <v>45</v>
      </c>
      <c r="E82" s="306">
        <f>D82*$H$17</f>
        <v>560.385</v>
      </c>
      <c r="F82" s="307">
        <f>ROUND(E82*1.25,0)</f>
        <v>700</v>
      </c>
      <c r="G82" s="322">
        <f t="shared" si="8"/>
        <v>840</v>
      </c>
      <c r="H82" s="467"/>
    </row>
    <row r="83" spans="1:8" s="116" customFormat="1" ht="13.5" thickBot="1">
      <c r="A83" s="1090"/>
      <c r="B83" s="78"/>
      <c r="C83" s="236" t="s">
        <v>440</v>
      </c>
      <c r="D83" s="75">
        <v>45</v>
      </c>
      <c r="E83" s="306">
        <f>D83*$H$17</f>
        <v>560.385</v>
      </c>
      <c r="F83" s="307">
        <f>ROUND(E83*1.25,0)</f>
        <v>700</v>
      </c>
      <c r="G83" s="322">
        <f t="shared" si="8"/>
        <v>840</v>
      </c>
      <c r="H83" s="467"/>
    </row>
    <row r="84" spans="1:8" s="116" customFormat="1" ht="27.75" customHeight="1" thickBot="1">
      <c r="A84" s="1088" t="s">
        <v>739</v>
      </c>
      <c r="B84" s="242" t="s">
        <v>430</v>
      </c>
      <c r="C84" s="334"/>
      <c r="D84" s="99"/>
      <c r="E84" s="99"/>
      <c r="F84" s="313"/>
      <c r="G84" s="369"/>
      <c r="H84" s="337"/>
    </row>
    <row r="85" spans="1:8" s="116" customFormat="1" ht="15.75">
      <c r="A85" s="1092"/>
      <c r="B85" s="20"/>
      <c r="C85" s="147" t="s">
        <v>699</v>
      </c>
      <c r="D85" s="100"/>
      <c r="E85" s="100"/>
      <c r="F85" s="307"/>
      <c r="G85" s="370"/>
      <c r="H85" s="337"/>
    </row>
    <row r="86" spans="1:8" s="116" customFormat="1" ht="12.75">
      <c r="A86" s="1092"/>
      <c r="B86" s="20"/>
      <c r="C86" s="131" t="s">
        <v>444</v>
      </c>
      <c r="D86" s="27">
        <v>30</v>
      </c>
      <c r="E86" s="306">
        <f>D86*$H$16</f>
        <v>405.40500000000003</v>
      </c>
      <c r="F86" s="371">
        <f>ROUND(E86*1.25,0)</f>
        <v>507</v>
      </c>
      <c r="G86" s="372">
        <f>F86*1.2</f>
        <v>608.4</v>
      </c>
      <c r="H86" s="496"/>
    </row>
    <row r="87" spans="1:8" s="116" customFormat="1" ht="15" customHeight="1">
      <c r="A87" s="1092"/>
      <c r="B87" s="20"/>
      <c r="C87" s="131" t="s">
        <v>445</v>
      </c>
      <c r="D87" s="27">
        <v>45</v>
      </c>
      <c r="E87" s="306">
        <f aca="true" t="shared" si="9" ref="E87:E101">D87*$H$16</f>
        <v>608.1075000000001</v>
      </c>
      <c r="F87" s="371">
        <f aca="true" t="shared" si="10" ref="F87:F101">ROUND(E87*1.25,0)</f>
        <v>760</v>
      </c>
      <c r="G87" s="372">
        <f aca="true" t="shared" si="11" ref="G87:G101">F87*1.2</f>
        <v>912</v>
      </c>
      <c r="H87" s="496"/>
    </row>
    <row r="88" spans="1:8" s="116" customFormat="1" ht="12.75">
      <c r="A88" s="1092"/>
      <c r="B88" s="21"/>
      <c r="C88" s="143" t="s">
        <v>865</v>
      </c>
      <c r="D88" s="27">
        <v>10</v>
      </c>
      <c r="E88" s="306">
        <f t="shared" si="9"/>
        <v>135.135</v>
      </c>
      <c r="F88" s="371">
        <f t="shared" si="10"/>
        <v>169</v>
      </c>
      <c r="G88" s="372">
        <f t="shared" si="11"/>
        <v>202.79999999999998</v>
      </c>
      <c r="H88" s="496"/>
    </row>
    <row r="89" spans="1:8" s="373" customFormat="1" ht="12.75">
      <c r="A89" s="1092"/>
      <c r="B89" s="108"/>
      <c r="C89" s="143" t="s">
        <v>28</v>
      </c>
      <c r="D89" s="27">
        <v>80</v>
      </c>
      <c r="E89" s="306">
        <f t="shared" si="9"/>
        <v>1081.08</v>
      </c>
      <c r="F89" s="371">
        <f t="shared" si="10"/>
        <v>1351</v>
      </c>
      <c r="G89" s="372">
        <f t="shared" si="11"/>
        <v>1621.2</v>
      </c>
      <c r="H89" s="496"/>
    </row>
    <row r="90" spans="1:8" s="373" customFormat="1" ht="12.75">
      <c r="A90" s="1092"/>
      <c r="B90" s="65"/>
      <c r="C90" s="138" t="s">
        <v>29</v>
      </c>
      <c r="D90" s="107">
        <v>140</v>
      </c>
      <c r="E90" s="306">
        <f t="shared" si="9"/>
        <v>1891.89</v>
      </c>
      <c r="F90" s="371">
        <f t="shared" si="10"/>
        <v>2365</v>
      </c>
      <c r="G90" s="372">
        <f t="shared" si="11"/>
        <v>2838</v>
      </c>
      <c r="H90" s="496"/>
    </row>
    <row r="91" spans="1:8" s="373" customFormat="1" ht="12.75">
      <c r="A91" s="1092"/>
      <c r="B91" s="65"/>
      <c r="C91" s="138" t="s">
        <v>30</v>
      </c>
      <c r="D91" s="107">
        <v>75</v>
      </c>
      <c r="E91" s="306">
        <f t="shared" si="9"/>
        <v>1013.5125</v>
      </c>
      <c r="F91" s="371">
        <f t="shared" si="10"/>
        <v>1267</v>
      </c>
      <c r="G91" s="372">
        <f t="shared" si="11"/>
        <v>1520.3999999999999</v>
      </c>
      <c r="H91" s="496"/>
    </row>
    <row r="92" spans="1:8" s="373" customFormat="1" ht="12.75">
      <c r="A92" s="1092"/>
      <c r="B92" s="65"/>
      <c r="C92" s="856" t="s">
        <v>851</v>
      </c>
      <c r="D92" s="27">
        <v>30</v>
      </c>
      <c r="E92" s="306">
        <f t="shared" si="9"/>
        <v>405.40500000000003</v>
      </c>
      <c r="F92" s="371">
        <f t="shared" si="10"/>
        <v>507</v>
      </c>
      <c r="G92" s="372">
        <f t="shared" si="11"/>
        <v>608.4</v>
      </c>
      <c r="H92" s="496"/>
    </row>
    <row r="93" spans="1:8" s="373" customFormat="1" ht="12.75">
      <c r="A93" s="1092"/>
      <c r="B93" s="65"/>
      <c r="C93" s="134" t="s">
        <v>31</v>
      </c>
      <c r="D93" s="27">
        <v>10</v>
      </c>
      <c r="E93" s="306">
        <f t="shared" si="9"/>
        <v>135.135</v>
      </c>
      <c r="F93" s="371">
        <f t="shared" si="10"/>
        <v>169</v>
      </c>
      <c r="G93" s="372">
        <f t="shared" si="11"/>
        <v>202.79999999999998</v>
      </c>
      <c r="H93" s="496"/>
    </row>
    <row r="94" spans="1:8" s="373" customFormat="1" ht="14.25" customHeight="1">
      <c r="A94" s="1092"/>
      <c r="B94" s="65"/>
      <c r="C94" s="134" t="s">
        <v>852</v>
      </c>
      <c r="D94" s="27">
        <v>30</v>
      </c>
      <c r="E94" s="306">
        <f t="shared" si="9"/>
        <v>405.40500000000003</v>
      </c>
      <c r="F94" s="371">
        <f t="shared" si="10"/>
        <v>507</v>
      </c>
      <c r="G94" s="372">
        <f t="shared" si="11"/>
        <v>608.4</v>
      </c>
      <c r="H94" s="496"/>
    </row>
    <row r="95" spans="1:8" s="373" customFormat="1" ht="12.75">
      <c r="A95" s="1092"/>
      <c r="B95" s="65"/>
      <c r="C95" s="134" t="s">
        <v>853</v>
      </c>
      <c r="D95" s="27">
        <v>15</v>
      </c>
      <c r="E95" s="306">
        <f t="shared" si="9"/>
        <v>202.70250000000001</v>
      </c>
      <c r="F95" s="371">
        <f t="shared" si="10"/>
        <v>253</v>
      </c>
      <c r="G95" s="372">
        <f t="shared" si="11"/>
        <v>303.59999999999997</v>
      </c>
      <c r="H95" s="496"/>
    </row>
    <row r="96" spans="1:8" s="373" customFormat="1" ht="16.5" customHeight="1">
      <c r="A96" s="1092"/>
      <c r="B96" s="65"/>
      <c r="C96" s="134" t="s">
        <v>32</v>
      </c>
      <c r="D96" s="27">
        <v>40</v>
      </c>
      <c r="E96" s="306">
        <f t="shared" si="9"/>
        <v>540.54</v>
      </c>
      <c r="F96" s="371">
        <f t="shared" si="10"/>
        <v>676</v>
      </c>
      <c r="G96" s="372">
        <f t="shared" si="11"/>
        <v>811.1999999999999</v>
      </c>
      <c r="H96" s="496"/>
    </row>
    <row r="97" spans="1:8" s="373" customFormat="1" ht="16.5" customHeight="1">
      <c r="A97" s="1092"/>
      <c r="B97" s="65"/>
      <c r="C97" s="138" t="s">
        <v>854</v>
      </c>
      <c r="D97" s="27">
        <v>180</v>
      </c>
      <c r="E97" s="306">
        <f>D97*$H$16</f>
        <v>2432.4300000000003</v>
      </c>
      <c r="F97" s="371">
        <f>ROUND(E97*1.25,0)</f>
        <v>3041</v>
      </c>
      <c r="G97" s="372">
        <f>F97*1.2</f>
        <v>3649.2</v>
      </c>
      <c r="H97" s="496"/>
    </row>
    <row r="98" spans="1:8" s="373" customFormat="1" ht="16.5" customHeight="1">
      <c r="A98" s="1092"/>
      <c r="B98" s="65"/>
      <c r="C98" s="138" t="s">
        <v>855</v>
      </c>
      <c r="D98" s="27">
        <v>135</v>
      </c>
      <c r="E98" s="306">
        <f>D98*$H$16</f>
        <v>1824.3225</v>
      </c>
      <c r="F98" s="371">
        <f>ROUND(E98*1.25,0)</f>
        <v>2280</v>
      </c>
      <c r="G98" s="372">
        <f>F98*1.2</f>
        <v>2736</v>
      </c>
      <c r="H98" s="496"/>
    </row>
    <row r="99" spans="1:8" s="373" customFormat="1" ht="16.5" customHeight="1">
      <c r="A99" s="1092"/>
      <c r="B99" s="65"/>
      <c r="C99" s="138" t="s">
        <v>979</v>
      </c>
      <c r="D99" s="27">
        <v>60</v>
      </c>
      <c r="E99" s="306">
        <f>D99*$H$16</f>
        <v>810.8100000000001</v>
      </c>
      <c r="F99" s="371">
        <f>ROUND(E99*1.25,0)</f>
        <v>1014</v>
      </c>
      <c r="G99" s="372">
        <f>F99*1.2</f>
        <v>1216.8</v>
      </c>
      <c r="H99" s="496"/>
    </row>
    <row r="100" spans="1:8" s="373" customFormat="1" ht="16.5" customHeight="1">
      <c r="A100" s="1092"/>
      <c r="B100" s="65"/>
      <c r="C100" s="138" t="s">
        <v>856</v>
      </c>
      <c r="D100" s="27">
        <v>50</v>
      </c>
      <c r="E100" s="306">
        <f>D100*$H$16</f>
        <v>675.6750000000001</v>
      </c>
      <c r="F100" s="371">
        <f>ROUND(E100*1.25,0)</f>
        <v>845</v>
      </c>
      <c r="G100" s="372">
        <f>F100*1.2</f>
        <v>1014</v>
      </c>
      <c r="H100" s="496"/>
    </row>
    <row r="101" spans="1:8" s="373" customFormat="1" ht="14.25" customHeight="1" thickBot="1">
      <c r="A101" s="1092"/>
      <c r="B101" s="65"/>
      <c r="C101" s="138" t="s">
        <v>33</v>
      </c>
      <c r="D101" s="107">
        <v>80</v>
      </c>
      <c r="E101" s="306">
        <f t="shared" si="9"/>
        <v>1081.08</v>
      </c>
      <c r="F101" s="572">
        <f t="shared" si="10"/>
        <v>1351</v>
      </c>
      <c r="G101" s="372">
        <f t="shared" si="11"/>
        <v>1621.2</v>
      </c>
      <c r="H101" s="496"/>
    </row>
    <row r="102" spans="1:8" s="116" customFormat="1" ht="65.25" customHeight="1" thickBot="1">
      <c r="A102" s="1088" t="s">
        <v>740</v>
      </c>
      <c r="B102" s="571" t="s">
        <v>812</v>
      </c>
      <c r="C102" s="87"/>
      <c r="D102" s="573"/>
      <c r="E102" s="573"/>
      <c r="F102" s="573"/>
      <c r="G102" s="574"/>
      <c r="H102" s="506"/>
    </row>
    <row r="103" spans="1:8" s="116" customFormat="1" ht="19.5" customHeight="1">
      <c r="A103" s="1092"/>
      <c r="B103" s="20"/>
      <c r="C103" s="237" t="s">
        <v>658</v>
      </c>
      <c r="D103" s="100"/>
      <c r="E103" s="100"/>
      <c r="F103" s="307"/>
      <c r="G103" s="370"/>
      <c r="H103" s="337"/>
    </row>
    <row r="104" spans="1:8" s="116" customFormat="1" ht="15" customHeight="1">
      <c r="A104" s="1092"/>
      <c r="B104" s="20"/>
      <c r="C104" s="134" t="s">
        <v>760</v>
      </c>
      <c r="D104" s="38">
        <v>65</v>
      </c>
      <c r="E104" s="306">
        <f>D104*$H$17</f>
        <v>809.4449999999999</v>
      </c>
      <c r="F104" s="374">
        <f>ROUND(E104*1.25,0)</f>
        <v>1012</v>
      </c>
      <c r="G104" s="323">
        <f>F104*1.2</f>
        <v>1214.3999999999999</v>
      </c>
      <c r="H104" s="382"/>
    </row>
    <row r="105" spans="1:8" s="116" customFormat="1" ht="12.75">
      <c r="A105" s="1092"/>
      <c r="B105" s="20"/>
      <c r="C105" s="134" t="s">
        <v>761</v>
      </c>
      <c r="D105" s="38">
        <v>85</v>
      </c>
      <c r="E105" s="306">
        <f>D105*$H$17</f>
        <v>1058.5049999999999</v>
      </c>
      <c r="F105" s="374">
        <f>ROUND(E105*1.25,0)</f>
        <v>1323</v>
      </c>
      <c r="G105" s="323">
        <f>F105*1.2</f>
        <v>1587.6</v>
      </c>
      <c r="H105" s="382"/>
    </row>
    <row r="106" spans="1:8" s="116" customFormat="1" ht="13.5" thickBot="1">
      <c r="A106" s="1131"/>
      <c r="B106" s="20"/>
      <c r="C106" s="138" t="s">
        <v>79</v>
      </c>
      <c r="D106" s="111">
        <v>65</v>
      </c>
      <c r="E106" s="306">
        <f>D106*$H$17</f>
        <v>809.4449999999999</v>
      </c>
      <c r="F106" s="342">
        <f>ROUND(E106*1.25,0)</f>
        <v>1012</v>
      </c>
      <c r="G106" s="323">
        <f>F106*1.2</f>
        <v>1214.3999999999999</v>
      </c>
      <c r="H106" s="382"/>
    </row>
    <row r="107" spans="1:8" s="116" customFormat="1" ht="28.5" customHeight="1" thickBot="1">
      <c r="A107" s="1088" t="s">
        <v>742</v>
      </c>
      <c r="B107" s="87" t="s">
        <v>646</v>
      </c>
      <c r="C107" s="573"/>
      <c r="D107" s="573"/>
      <c r="E107" s="573"/>
      <c r="F107" s="573"/>
      <c r="G107" s="574"/>
      <c r="H107" s="506"/>
    </row>
    <row r="108" spans="1:8" s="116" customFormat="1" ht="16.5" customHeight="1">
      <c r="A108" s="1089"/>
      <c r="B108" s="20"/>
      <c r="C108" s="237" t="s">
        <v>658</v>
      </c>
      <c r="D108" s="262"/>
      <c r="E108" s="262"/>
      <c r="F108" s="307"/>
      <c r="G108" s="320"/>
      <c r="H108" s="381"/>
    </row>
    <row r="109" spans="1:8" s="116" customFormat="1" ht="12.75">
      <c r="A109" s="1089"/>
      <c r="B109" s="20"/>
      <c r="C109" s="146" t="s">
        <v>447</v>
      </c>
      <c r="D109" s="38">
        <v>45</v>
      </c>
      <c r="E109" s="306">
        <f>D109*$H$17</f>
        <v>560.385</v>
      </c>
      <c r="F109" s="307">
        <f>ROUND(E109*1.25,0)</f>
        <v>700</v>
      </c>
      <c r="G109" s="323">
        <f>F109*1.2</f>
        <v>840</v>
      </c>
      <c r="H109" s="382"/>
    </row>
    <row r="110" spans="1:8" s="116" customFormat="1" ht="18.75" customHeight="1" thickBot="1">
      <c r="A110" s="1090"/>
      <c r="B110" s="46"/>
      <c r="C110" s="236" t="s">
        <v>719</v>
      </c>
      <c r="D110" s="258">
        <v>45</v>
      </c>
      <c r="E110" s="306">
        <f>D110*$H$17</f>
        <v>560.385</v>
      </c>
      <c r="F110" s="307">
        <f>ROUND(E110*1.25,0)</f>
        <v>700</v>
      </c>
      <c r="G110" s="328">
        <f>F110*1.2</f>
        <v>840</v>
      </c>
      <c r="H110" s="382"/>
    </row>
    <row r="111" spans="1:8" s="116" customFormat="1" ht="13.5" thickBot="1">
      <c r="A111" s="1088" t="s">
        <v>741</v>
      </c>
      <c r="B111" s="48" t="s">
        <v>720</v>
      </c>
      <c r="C111" s="334"/>
      <c r="D111" s="316"/>
      <c r="E111" s="316"/>
      <c r="F111" s="313"/>
      <c r="G111" s="318"/>
      <c r="H111" s="381"/>
    </row>
    <row r="112" spans="1:8" s="116" customFormat="1" ht="16.5" customHeight="1">
      <c r="A112" s="1089"/>
      <c r="B112" s="20"/>
      <c r="C112" s="133" t="s">
        <v>658</v>
      </c>
      <c r="D112" s="262"/>
      <c r="E112" s="262"/>
      <c r="F112" s="307"/>
      <c r="G112" s="320"/>
      <c r="H112" s="381"/>
    </row>
    <row r="113" spans="1:8" s="116" customFormat="1" ht="27.75" customHeight="1" thickBot="1">
      <c r="A113" s="1090"/>
      <c r="B113" s="20"/>
      <c r="C113" s="146" t="s">
        <v>722</v>
      </c>
      <c r="D113" s="111">
        <v>65</v>
      </c>
      <c r="E113" s="575">
        <f>D113*$H$17</f>
        <v>809.4449999999999</v>
      </c>
      <c r="F113" s="326">
        <f>ROUND(E113*1.25,0)</f>
        <v>1012</v>
      </c>
      <c r="G113" s="310">
        <f>F113*1.2</f>
        <v>1214.3999999999999</v>
      </c>
      <c r="H113" s="382"/>
    </row>
    <row r="114" spans="1:8" s="116" customFormat="1" ht="28.5" customHeight="1" thickBot="1">
      <c r="A114" s="1088" t="s">
        <v>319</v>
      </c>
      <c r="B114" s="87" t="s">
        <v>723</v>
      </c>
      <c r="C114" s="573"/>
      <c r="D114" s="573"/>
      <c r="E114" s="573"/>
      <c r="F114" s="573"/>
      <c r="G114" s="574"/>
      <c r="H114" s="506"/>
    </row>
    <row r="115" spans="1:8" s="116" customFormat="1" ht="15.75">
      <c r="A115" s="1089"/>
      <c r="B115" s="20"/>
      <c r="C115" s="237" t="s">
        <v>658</v>
      </c>
      <c r="D115" s="262"/>
      <c r="E115" s="262"/>
      <c r="F115" s="307"/>
      <c r="G115" s="320"/>
      <c r="H115" s="381"/>
    </row>
    <row r="116" spans="1:8" s="116" customFormat="1" ht="13.5" thickBot="1">
      <c r="A116" s="1090"/>
      <c r="B116" s="337"/>
      <c r="C116" s="146" t="s">
        <v>762</v>
      </c>
      <c r="D116" s="111">
        <v>55</v>
      </c>
      <c r="E116" s="575">
        <f>D116*$H$17</f>
        <v>684.915</v>
      </c>
      <c r="F116" s="326">
        <f>ROUND(E116*1.25,0)</f>
        <v>856</v>
      </c>
      <c r="G116" s="310">
        <f>F116*1.2</f>
        <v>1027.2</v>
      </c>
      <c r="H116" s="382"/>
    </row>
    <row r="117" spans="1:8" s="116" customFormat="1" ht="37.5" customHeight="1" thickBot="1">
      <c r="A117" s="1117" t="s">
        <v>320</v>
      </c>
      <c r="B117" s="87" t="s">
        <v>724</v>
      </c>
      <c r="C117" s="573"/>
      <c r="D117" s="573"/>
      <c r="E117" s="573"/>
      <c r="F117" s="573"/>
      <c r="G117" s="574"/>
      <c r="H117" s="506"/>
    </row>
    <row r="118" spans="1:8" s="116" customFormat="1" ht="15.75">
      <c r="A118" s="1132"/>
      <c r="B118" s="77"/>
      <c r="C118" s="237" t="s">
        <v>658</v>
      </c>
      <c r="D118" s="262"/>
      <c r="E118" s="262"/>
      <c r="F118" s="307"/>
      <c r="G118" s="320"/>
      <c r="H118" s="381"/>
    </row>
    <row r="119" spans="1:8" s="116" customFormat="1" ht="12.75">
      <c r="A119" s="1133"/>
      <c r="B119" s="77"/>
      <c r="C119" s="146" t="s">
        <v>584</v>
      </c>
      <c r="D119" s="38">
        <v>25</v>
      </c>
      <c r="E119" s="306">
        <f>D119*$H$17</f>
        <v>311.325</v>
      </c>
      <c r="F119" s="307">
        <f>ROUND(E119*1.25,0)</f>
        <v>389</v>
      </c>
      <c r="G119" s="323">
        <f>F119*1.2</f>
        <v>466.79999999999995</v>
      </c>
      <c r="H119" s="382"/>
    </row>
    <row r="120" spans="1:8" s="116" customFormat="1" ht="12.75">
      <c r="A120" s="1133"/>
      <c r="B120" s="77"/>
      <c r="C120" s="152" t="s">
        <v>706</v>
      </c>
      <c r="D120" s="38">
        <v>40</v>
      </c>
      <c r="E120" s="306">
        <f aca="true" t="shared" si="12" ref="E120:E126">D120*$H$17</f>
        <v>498.12</v>
      </c>
      <c r="F120" s="307">
        <f aca="true" t="shared" si="13" ref="F120:F126">ROUND(E120*1.25,0)</f>
        <v>623</v>
      </c>
      <c r="G120" s="323">
        <f aca="true" t="shared" si="14" ref="G120:G126">F120*1.2</f>
        <v>747.6</v>
      </c>
      <c r="H120" s="382"/>
    </row>
    <row r="121" spans="1:8" s="116" customFormat="1" ht="12.75">
      <c r="A121" s="1133"/>
      <c r="B121" s="77"/>
      <c r="C121" s="152" t="s">
        <v>353</v>
      </c>
      <c r="D121" s="38">
        <v>45</v>
      </c>
      <c r="E121" s="306">
        <f t="shared" si="12"/>
        <v>560.385</v>
      </c>
      <c r="F121" s="307">
        <f t="shared" si="13"/>
        <v>700</v>
      </c>
      <c r="G121" s="323">
        <f t="shared" si="14"/>
        <v>840</v>
      </c>
      <c r="H121" s="382"/>
    </row>
    <row r="122" spans="1:8" s="116" customFormat="1" ht="12.75">
      <c r="A122" s="1133"/>
      <c r="B122" s="77"/>
      <c r="C122" s="146" t="s">
        <v>725</v>
      </c>
      <c r="D122" s="38">
        <v>45</v>
      </c>
      <c r="E122" s="306">
        <f t="shared" si="12"/>
        <v>560.385</v>
      </c>
      <c r="F122" s="307">
        <f t="shared" si="13"/>
        <v>700</v>
      </c>
      <c r="G122" s="323">
        <f t="shared" si="14"/>
        <v>840</v>
      </c>
      <c r="H122" s="382"/>
    </row>
    <row r="123" spans="1:8" s="116" customFormat="1" ht="12.75">
      <c r="A123" s="1133"/>
      <c r="B123" s="77"/>
      <c r="C123" s="138" t="s">
        <v>88</v>
      </c>
      <c r="D123" s="38">
        <v>45</v>
      </c>
      <c r="E123" s="306">
        <f t="shared" si="12"/>
        <v>560.385</v>
      </c>
      <c r="F123" s="307">
        <f t="shared" si="13"/>
        <v>700</v>
      </c>
      <c r="G123" s="323">
        <f t="shared" si="14"/>
        <v>840</v>
      </c>
      <c r="H123" s="382"/>
    </row>
    <row r="124" spans="1:8" s="116" customFormat="1" ht="12.75">
      <c r="A124" s="1133"/>
      <c r="B124" s="77"/>
      <c r="C124" s="143" t="s">
        <v>763</v>
      </c>
      <c r="D124" s="38">
        <v>40</v>
      </c>
      <c r="E124" s="306">
        <f t="shared" si="12"/>
        <v>498.12</v>
      </c>
      <c r="F124" s="307">
        <f t="shared" si="13"/>
        <v>623</v>
      </c>
      <c r="G124" s="323">
        <f t="shared" si="14"/>
        <v>747.6</v>
      </c>
      <c r="H124" s="382"/>
    </row>
    <row r="125" spans="1:8" s="116" customFormat="1" ht="16.5" customHeight="1">
      <c r="A125" s="1133"/>
      <c r="B125" s="77"/>
      <c r="C125" s="144" t="s">
        <v>727</v>
      </c>
      <c r="D125" s="38">
        <v>25</v>
      </c>
      <c r="E125" s="306">
        <f t="shared" si="12"/>
        <v>311.325</v>
      </c>
      <c r="F125" s="307">
        <f t="shared" si="13"/>
        <v>389</v>
      </c>
      <c r="G125" s="323">
        <f t="shared" si="14"/>
        <v>466.79999999999995</v>
      </c>
      <c r="H125" s="382"/>
    </row>
    <row r="126" spans="1:8" s="116" customFormat="1" ht="13.5" thickBot="1">
      <c r="A126" s="1134"/>
      <c r="B126" s="77"/>
      <c r="C126" s="146" t="s">
        <v>446</v>
      </c>
      <c r="D126" s="111">
        <v>65</v>
      </c>
      <c r="E126" s="306">
        <f t="shared" si="12"/>
        <v>809.4449999999999</v>
      </c>
      <c r="F126" s="326">
        <f t="shared" si="13"/>
        <v>1012</v>
      </c>
      <c r="G126" s="323">
        <f t="shared" si="14"/>
        <v>1214.3999999999999</v>
      </c>
      <c r="H126" s="382"/>
    </row>
    <row r="127" spans="1:8" s="116" customFormat="1" ht="52.5" customHeight="1" thickBot="1">
      <c r="A127" s="576" t="s">
        <v>321</v>
      </c>
      <c r="B127" s="87" t="s">
        <v>647</v>
      </c>
      <c r="C127" s="573"/>
      <c r="D127" s="573"/>
      <c r="E127" s="573"/>
      <c r="F127" s="573"/>
      <c r="G127" s="574"/>
      <c r="H127" s="506"/>
    </row>
    <row r="128" spans="1:8" s="116" customFormat="1" ht="15.75">
      <c r="A128" s="516"/>
      <c r="B128" s="110"/>
      <c r="C128" s="240" t="s">
        <v>658</v>
      </c>
      <c r="D128" s="100"/>
      <c r="E128" s="262"/>
      <c r="F128" s="307"/>
      <c r="G128" s="320"/>
      <c r="H128" s="381"/>
    </row>
    <row r="129" spans="1:8" s="116" customFormat="1" ht="12.75">
      <c r="A129" s="516"/>
      <c r="B129" s="110"/>
      <c r="C129" s="239" t="s">
        <v>584</v>
      </c>
      <c r="D129" s="28">
        <v>25</v>
      </c>
      <c r="E129" s="306">
        <f>D129*$H$17</f>
        <v>311.325</v>
      </c>
      <c r="F129" s="377">
        <f aca="true" t="shared" si="15" ref="F129:F138">ROUND(E129*1.25,0)</f>
        <v>389</v>
      </c>
      <c r="G129" s="378">
        <f>F129*1.2</f>
        <v>466.79999999999995</v>
      </c>
      <c r="H129" s="497"/>
    </row>
    <row r="130" spans="1:8" s="116" customFormat="1" ht="12.75">
      <c r="A130" s="516"/>
      <c r="B130" s="110"/>
      <c r="C130" s="239" t="s">
        <v>88</v>
      </c>
      <c r="D130" s="27">
        <v>35</v>
      </c>
      <c r="E130" s="306">
        <f aca="true" t="shared" si="16" ref="E130:E138">D130*$H$17</f>
        <v>435.85499999999996</v>
      </c>
      <c r="F130" s="377">
        <f t="shared" si="15"/>
        <v>545</v>
      </c>
      <c r="G130" s="378">
        <f aca="true" t="shared" si="17" ref="G130:G141">F130*1.2</f>
        <v>654</v>
      </c>
      <c r="H130" s="497"/>
    </row>
    <row r="131" spans="1:8" s="116" customFormat="1" ht="12.75">
      <c r="A131" s="516"/>
      <c r="B131" s="110"/>
      <c r="C131" s="239" t="s">
        <v>78</v>
      </c>
      <c r="D131" s="27">
        <v>215</v>
      </c>
      <c r="E131" s="306">
        <f t="shared" si="16"/>
        <v>2677.395</v>
      </c>
      <c r="F131" s="377">
        <f t="shared" si="15"/>
        <v>3347</v>
      </c>
      <c r="G131" s="378">
        <f t="shared" si="17"/>
        <v>4016.3999999999996</v>
      </c>
      <c r="H131" s="497"/>
    </row>
    <row r="132" spans="1:8" s="116" customFormat="1" ht="12.75">
      <c r="A132" s="516"/>
      <c r="B132" s="110"/>
      <c r="C132" s="239" t="s">
        <v>728</v>
      </c>
      <c r="D132" s="27">
        <v>215</v>
      </c>
      <c r="E132" s="306">
        <f t="shared" si="16"/>
        <v>2677.395</v>
      </c>
      <c r="F132" s="377">
        <f t="shared" si="15"/>
        <v>3347</v>
      </c>
      <c r="G132" s="378">
        <f t="shared" si="17"/>
        <v>4016.3999999999996</v>
      </c>
      <c r="H132" s="497"/>
    </row>
    <row r="133" spans="1:8" s="116" customFormat="1" ht="12.75">
      <c r="A133" s="516"/>
      <c r="B133" s="110"/>
      <c r="C133" s="239" t="s">
        <v>764</v>
      </c>
      <c r="D133" s="27">
        <v>15</v>
      </c>
      <c r="E133" s="306">
        <f t="shared" si="16"/>
        <v>186.795</v>
      </c>
      <c r="F133" s="377">
        <f t="shared" si="15"/>
        <v>233</v>
      </c>
      <c r="G133" s="378">
        <f t="shared" si="17"/>
        <v>279.59999999999997</v>
      </c>
      <c r="H133" s="497"/>
    </row>
    <row r="134" spans="1:8" s="116" customFormat="1" ht="12.75">
      <c r="A134" s="516"/>
      <c r="B134" s="110"/>
      <c r="C134" s="239" t="s">
        <v>765</v>
      </c>
      <c r="D134" s="27">
        <v>25</v>
      </c>
      <c r="E134" s="306">
        <f t="shared" si="16"/>
        <v>311.325</v>
      </c>
      <c r="F134" s="377">
        <f t="shared" si="15"/>
        <v>389</v>
      </c>
      <c r="G134" s="378">
        <f t="shared" si="17"/>
        <v>466.79999999999995</v>
      </c>
      <c r="H134" s="497"/>
    </row>
    <row r="135" spans="1:8" s="581" customFormat="1" ht="12.75">
      <c r="A135" s="577"/>
      <c r="B135" s="578"/>
      <c r="C135" s="579" t="s">
        <v>813</v>
      </c>
      <c r="D135" s="580">
        <v>35</v>
      </c>
      <c r="E135" s="306">
        <f t="shared" si="16"/>
        <v>435.85499999999996</v>
      </c>
      <c r="F135" s="417">
        <f t="shared" si="15"/>
        <v>545</v>
      </c>
      <c r="G135" s="378">
        <f t="shared" si="17"/>
        <v>654</v>
      </c>
      <c r="H135" s="553"/>
    </row>
    <row r="136" spans="1:8" s="581" customFormat="1" ht="12.75">
      <c r="A136" s="577"/>
      <c r="B136" s="578"/>
      <c r="C136" s="579" t="s">
        <v>814</v>
      </c>
      <c r="D136" s="580">
        <v>35</v>
      </c>
      <c r="E136" s="306">
        <f t="shared" si="16"/>
        <v>435.85499999999996</v>
      </c>
      <c r="F136" s="417">
        <f t="shared" si="15"/>
        <v>545</v>
      </c>
      <c r="G136" s="378">
        <f t="shared" si="17"/>
        <v>654</v>
      </c>
      <c r="H136" s="553"/>
    </row>
    <row r="137" spans="1:8" s="581" customFormat="1" ht="12.75">
      <c r="A137" s="577"/>
      <c r="B137" s="578"/>
      <c r="C137" s="579" t="s">
        <v>729</v>
      </c>
      <c r="D137" s="580">
        <v>65</v>
      </c>
      <c r="E137" s="306">
        <f t="shared" si="16"/>
        <v>809.4449999999999</v>
      </c>
      <c r="F137" s="1020">
        <f t="shared" si="15"/>
        <v>1012</v>
      </c>
      <c r="G137" s="378">
        <f t="shared" si="17"/>
        <v>1214.3999999999999</v>
      </c>
      <c r="H137" s="553"/>
    </row>
    <row r="138" spans="1:8" s="581" customFormat="1" ht="12.75">
      <c r="A138" s="577"/>
      <c r="B138" s="578"/>
      <c r="C138" s="579" t="s">
        <v>987</v>
      </c>
      <c r="D138" s="580">
        <v>10</v>
      </c>
      <c r="E138" s="306">
        <f t="shared" si="16"/>
        <v>124.53</v>
      </c>
      <c r="F138" s="1020">
        <f t="shared" si="15"/>
        <v>156</v>
      </c>
      <c r="G138" s="378">
        <f t="shared" si="17"/>
        <v>187.2</v>
      </c>
      <c r="H138" s="553"/>
    </row>
    <row r="139" spans="1:8" s="581" customFormat="1" ht="25.5">
      <c r="A139" s="577"/>
      <c r="B139" s="578"/>
      <c r="C139" s="1056" t="s">
        <v>993</v>
      </c>
      <c r="D139" s="580"/>
      <c r="E139" s="306"/>
      <c r="F139" s="1020"/>
      <c r="G139" s="378"/>
      <c r="H139" s="553"/>
    </row>
    <row r="140" spans="1:8" s="581" customFormat="1" ht="12.75">
      <c r="A140" s="577"/>
      <c r="B140" s="578"/>
      <c r="C140" s="579" t="s">
        <v>219</v>
      </c>
      <c r="D140" s="580">
        <v>130</v>
      </c>
      <c r="E140" s="306">
        <f>D140*H17</f>
        <v>1618.8899999999999</v>
      </c>
      <c r="F140" s="1020">
        <f>ROUND(E140*1.25,0)</f>
        <v>2024</v>
      </c>
      <c r="G140" s="378">
        <f t="shared" si="17"/>
        <v>2428.7999999999997</v>
      </c>
      <c r="H140" s="553"/>
    </row>
    <row r="141" spans="1:8" s="581" customFormat="1" ht="13.5" thickBot="1">
      <c r="A141" s="577"/>
      <c r="B141" s="578"/>
      <c r="C141" s="579" t="s">
        <v>220</v>
      </c>
      <c r="D141" s="580">
        <v>115</v>
      </c>
      <c r="E141" s="306">
        <f>D141*H18</f>
        <v>1504.5450000000003</v>
      </c>
      <c r="F141" s="1020">
        <f>ROUND(E141*1.25,0)</f>
        <v>1881</v>
      </c>
      <c r="G141" s="378">
        <f t="shared" si="17"/>
        <v>2257.2</v>
      </c>
      <c r="H141" s="553"/>
    </row>
    <row r="142" spans="1:8" s="116" customFormat="1" ht="15.75" customHeight="1">
      <c r="A142" s="516"/>
      <c r="B142" s="110"/>
      <c r="C142" s="238" t="s">
        <v>710</v>
      </c>
      <c r="D142" s="376"/>
      <c r="E142" s="587"/>
      <c r="F142" s="588"/>
      <c r="G142" s="589"/>
      <c r="H142" s="497"/>
    </row>
    <row r="143" spans="1:8" s="116" customFormat="1" ht="13.5" customHeight="1" thickBot="1">
      <c r="A143" s="516"/>
      <c r="B143" s="110"/>
      <c r="C143" s="583" t="s">
        <v>645</v>
      </c>
      <c r="D143" s="584">
        <v>20</v>
      </c>
      <c r="E143" s="522">
        <f>D143*$H$15</f>
        <v>249.06</v>
      </c>
      <c r="F143" s="590">
        <f>ROUND(E143*1.25,0)</f>
        <v>311</v>
      </c>
      <c r="G143" s="379">
        <f>F143*1.2</f>
        <v>373.2</v>
      </c>
      <c r="H143" s="497"/>
    </row>
    <row r="144" spans="1:8" s="116" customFormat="1" ht="29.25" customHeight="1" thickBot="1">
      <c r="A144" s="1140" t="s">
        <v>323</v>
      </c>
      <c r="B144" s="87" t="s">
        <v>792</v>
      </c>
      <c r="C144" s="573"/>
      <c r="D144" s="573"/>
      <c r="E144" s="573"/>
      <c r="F144" s="573"/>
      <c r="G144" s="574"/>
      <c r="H144" s="506"/>
    </row>
    <row r="145" spans="1:8" s="116" customFormat="1" ht="29.25" customHeight="1" thickBot="1">
      <c r="A145" s="1141"/>
      <c r="B145" s="582"/>
      <c r="C145" s="583" t="s">
        <v>792</v>
      </c>
      <c r="D145" s="584">
        <v>45</v>
      </c>
      <c r="E145" s="375">
        <f>D145*$H$17</f>
        <v>560.385</v>
      </c>
      <c r="F145" s="585">
        <f>ROUND(E145*1.25,0)</f>
        <v>700</v>
      </c>
      <c r="G145" s="586">
        <f>F145*1.2</f>
        <v>840</v>
      </c>
      <c r="H145" s="497"/>
    </row>
    <row r="146" spans="1:8" s="116" customFormat="1" ht="12.75">
      <c r="A146" s="380"/>
      <c r="B146" s="128"/>
      <c r="C146" s="241"/>
      <c r="D146" s="73"/>
      <c r="E146" s="381"/>
      <c r="F146" s="382"/>
      <c r="G146" s="381"/>
      <c r="H146" s="381"/>
    </row>
    <row r="147" s="116" customFormat="1" ht="12.75">
      <c r="A147" s="116" t="s">
        <v>233</v>
      </c>
    </row>
    <row r="148" s="116" customFormat="1" ht="12.75">
      <c r="A148" s="116" t="s">
        <v>656</v>
      </c>
    </row>
    <row r="149" s="116" customFormat="1" ht="12.75">
      <c r="A149" s="116" t="s">
        <v>657</v>
      </c>
    </row>
  </sheetData>
  <sheetProtection/>
  <mergeCells count="20">
    <mergeCell ref="C2:I2"/>
    <mergeCell ref="A144:A145"/>
    <mergeCell ref="D1:I1"/>
    <mergeCell ref="B14:C14"/>
    <mergeCell ref="B7:F7"/>
    <mergeCell ref="B5:F5"/>
    <mergeCell ref="B13:G13"/>
    <mergeCell ref="B18:C18"/>
    <mergeCell ref="A114:A116"/>
    <mergeCell ref="A84:A101"/>
    <mergeCell ref="A102:A106"/>
    <mergeCell ref="B4:F4"/>
    <mergeCell ref="B6:F6"/>
    <mergeCell ref="A117:A126"/>
    <mergeCell ref="A14:A17"/>
    <mergeCell ref="A54:A68"/>
    <mergeCell ref="A69:A83"/>
    <mergeCell ref="A19:A39"/>
    <mergeCell ref="A107:A110"/>
    <mergeCell ref="A111:A113"/>
  </mergeCells>
  <printOptions/>
  <pageMargins left="0.7874015748031497" right="0.3937007874015748" top="0.1968503937007874" bottom="0.1968503937007874" header="0.5118110236220472" footer="0.5118110236220472"/>
  <pageSetup fitToWidth="0" horizontalDpi="600" verticalDpi="600" orientation="landscape" paperSize="9" scale="55" r:id="rId1"/>
  <rowBreaks count="1" manualBreakCount="1">
    <brk id="6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55"/>
  <sheetViews>
    <sheetView zoomScale="115" zoomScaleNormal="115" zoomScalePageLayoutView="0" workbookViewId="0" topLeftCell="A532">
      <selection activeCell="C455" sqref="C455"/>
    </sheetView>
  </sheetViews>
  <sheetFormatPr defaultColWidth="9.140625" defaultRowHeight="12.75"/>
  <cols>
    <col min="1" max="1" width="13.421875" style="0" customWidth="1"/>
    <col min="2" max="2" width="51.7109375" style="0" customWidth="1"/>
    <col min="3" max="3" width="36.7109375" style="0" customWidth="1"/>
    <col min="4" max="4" width="8.421875" style="0" hidden="1" customWidth="1"/>
    <col min="5" max="5" width="9.421875" style="0" hidden="1" customWidth="1"/>
    <col min="6" max="6" width="16.7109375" style="0" customWidth="1"/>
    <col min="7" max="7" width="20.421875" style="0" customWidth="1"/>
    <col min="8" max="8" width="12.140625" style="0" hidden="1" customWidth="1"/>
    <col min="9" max="9" width="5.28125" style="0" hidden="1" customWidth="1"/>
    <col min="10" max="10" width="7.00390625" style="0" hidden="1" customWidth="1"/>
    <col min="11" max="11" width="17.57421875" style="0" hidden="1" customWidth="1"/>
    <col min="12" max="12" width="74.421875" style="0" customWidth="1"/>
    <col min="13" max="13" width="8.28125" style="0" customWidth="1"/>
  </cols>
  <sheetData>
    <row r="1" spans="1:8" ht="12.75">
      <c r="A1" s="2"/>
      <c r="B1" s="3"/>
      <c r="C1" s="733" t="s">
        <v>371</v>
      </c>
      <c r="D1" s="733"/>
      <c r="E1" s="733"/>
      <c r="F1" s="733"/>
      <c r="G1" s="733"/>
      <c r="H1" s="626"/>
    </row>
    <row r="2" spans="1:8" ht="25.5" customHeight="1">
      <c r="A2" s="2"/>
      <c r="B2" s="1"/>
      <c r="C2" s="1173" t="s">
        <v>950</v>
      </c>
      <c r="D2" s="1173"/>
      <c r="E2" s="1173"/>
      <c r="F2" s="1173"/>
      <c r="G2" s="733"/>
      <c r="H2" s="626"/>
    </row>
    <row r="3" spans="1:7" ht="12.75">
      <c r="A3" s="2"/>
      <c r="B3" s="2"/>
      <c r="C3" s="2"/>
      <c r="D3" s="2"/>
      <c r="E3" s="734"/>
      <c r="F3" s="734"/>
      <c r="G3" s="734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734"/>
      <c r="B7" s="1064" t="s">
        <v>518</v>
      </c>
      <c r="C7" s="1064"/>
      <c r="D7" s="1064"/>
      <c r="E7" s="1064"/>
      <c r="F7" s="1064"/>
      <c r="G7" s="4"/>
      <c r="H7" s="4"/>
    </row>
    <row r="8" spans="1:8" ht="6.75" customHeight="1">
      <c r="A8" s="2"/>
      <c r="B8" s="5"/>
      <c r="C8" s="5"/>
      <c r="D8" s="5"/>
      <c r="E8" s="5"/>
      <c r="F8" s="5"/>
      <c r="G8" s="4"/>
      <c r="H8" s="4"/>
    </row>
    <row r="9" spans="1:8" ht="12.75" hidden="1">
      <c r="A9" s="2"/>
      <c r="B9" s="2"/>
      <c r="C9" s="2"/>
      <c r="D9" s="2"/>
      <c r="E9" s="4"/>
      <c r="F9" s="4"/>
      <c r="G9" s="4"/>
      <c r="H9" s="4"/>
    </row>
    <row r="10" spans="1:14" s="116" customFormat="1" ht="71.25" customHeight="1">
      <c r="A10" s="6" t="s">
        <v>671</v>
      </c>
      <c r="B10" s="6" t="s">
        <v>672</v>
      </c>
      <c r="C10" s="17" t="s">
        <v>687</v>
      </c>
      <c r="D10" s="17" t="s">
        <v>714</v>
      </c>
      <c r="E10" s="7" t="s">
        <v>715</v>
      </c>
      <c r="F10" s="7" t="s">
        <v>66</v>
      </c>
      <c r="G10" s="7" t="s">
        <v>673</v>
      </c>
      <c r="H10" s="446"/>
      <c r="N10" s="732"/>
    </row>
    <row r="11" spans="1:8" s="116" customFormat="1" ht="12.75">
      <c r="A11" s="6"/>
      <c r="B11" s="6"/>
      <c r="C11" s="6"/>
      <c r="D11" s="6" t="s">
        <v>327</v>
      </c>
      <c r="E11" s="8" t="s">
        <v>674</v>
      </c>
      <c r="F11" s="8" t="s">
        <v>674</v>
      </c>
      <c r="G11" s="8" t="s">
        <v>674</v>
      </c>
      <c r="H11" s="447"/>
    </row>
    <row r="12" spans="1:8" s="116" customFormat="1" ht="12.75">
      <c r="A12" s="9" t="s">
        <v>675</v>
      </c>
      <c r="B12" s="10" t="s">
        <v>523</v>
      </c>
      <c r="C12" s="10" t="s">
        <v>524</v>
      </c>
      <c r="D12" s="10" t="s">
        <v>525</v>
      </c>
      <c r="E12" s="11">
        <v>5</v>
      </c>
      <c r="F12" s="11">
        <v>5</v>
      </c>
      <c r="G12" s="11">
        <v>6</v>
      </c>
      <c r="H12" s="61"/>
    </row>
    <row r="13" spans="1:8" s="116" customFormat="1" ht="20.25" customHeight="1">
      <c r="A13" s="735"/>
      <c r="B13" s="14" t="s">
        <v>990</v>
      </c>
      <c r="C13" s="14"/>
      <c r="D13" s="14"/>
      <c r="E13" s="736"/>
      <c r="F13" s="736"/>
      <c r="G13" s="736"/>
      <c r="H13" s="15"/>
    </row>
    <row r="14" spans="1:8" s="116" customFormat="1" ht="23.25" customHeight="1" thickBot="1">
      <c r="A14" s="737" t="s">
        <v>316</v>
      </c>
      <c r="B14" s="1175" t="s">
        <v>121</v>
      </c>
      <c r="C14" s="1175"/>
      <c r="D14" s="1175"/>
      <c r="E14" s="1175"/>
      <c r="F14" s="1175"/>
      <c r="G14" s="1175"/>
      <c r="H14" s="448"/>
    </row>
    <row r="15" spans="1:8" s="116" customFormat="1" ht="21" customHeight="1" thickBot="1">
      <c r="A15" s="1142" t="s">
        <v>736</v>
      </c>
      <c r="B15" s="1145" t="s">
        <v>231</v>
      </c>
      <c r="C15" s="1146"/>
      <c r="D15" s="738"/>
      <c r="E15" s="739"/>
      <c r="F15" s="740"/>
      <c r="G15" s="741"/>
      <c r="H15" s="364"/>
    </row>
    <row r="16" spans="1:8" s="116" customFormat="1" ht="24" customHeight="1">
      <c r="A16" s="1143"/>
      <c r="B16" s="742" t="s">
        <v>351</v>
      </c>
      <c r="C16" s="743"/>
      <c r="D16" s="744">
        <v>90</v>
      </c>
      <c r="E16" s="745">
        <f>D16*H25</f>
        <v>1216.2150000000001</v>
      </c>
      <c r="F16" s="746">
        <f>ROUND(E16*1.25,0)</f>
        <v>1520</v>
      </c>
      <c r="G16" s="747">
        <f>F16*1.2</f>
        <v>1824</v>
      </c>
      <c r="H16" s="382"/>
    </row>
    <row r="17" spans="1:8" s="116" customFormat="1" ht="27" customHeight="1">
      <c r="A17" s="1143"/>
      <c r="B17" s="748" t="s">
        <v>350</v>
      </c>
      <c r="C17" s="749"/>
      <c r="D17" s="750">
        <v>45</v>
      </c>
      <c r="E17" s="745">
        <f>D17*H20</f>
        <v>684.1800000000001</v>
      </c>
      <c r="F17" s="746">
        <f>ROUND(E17*1.25,0)</f>
        <v>855</v>
      </c>
      <c r="G17" s="747">
        <f>F17*1.2</f>
        <v>1026</v>
      </c>
      <c r="H17" s="382"/>
    </row>
    <row r="18" spans="1:8" s="116" customFormat="1" ht="18" customHeight="1" thickBot="1">
      <c r="A18" s="1144"/>
      <c r="B18" s="751" t="s">
        <v>344</v>
      </c>
      <c r="C18" s="752"/>
      <c r="D18" s="753">
        <v>40</v>
      </c>
      <c r="E18" s="754">
        <f>D18*H20</f>
        <v>608.1600000000001</v>
      </c>
      <c r="F18" s="746">
        <f>ROUND(E18*1.25,0)</f>
        <v>760</v>
      </c>
      <c r="G18" s="747">
        <f>F18*1.2</f>
        <v>912</v>
      </c>
      <c r="H18" s="382"/>
    </row>
    <row r="19" spans="1:11" s="116" customFormat="1" ht="34.5" customHeight="1" thickBot="1">
      <c r="A19" s="755" t="s">
        <v>333</v>
      </c>
      <c r="B19" s="1152" t="s">
        <v>322</v>
      </c>
      <c r="C19" s="1153"/>
      <c r="D19" s="756"/>
      <c r="E19" s="757"/>
      <c r="F19" s="758"/>
      <c r="G19" s="759"/>
      <c r="H19" s="503" t="s">
        <v>945</v>
      </c>
      <c r="K19" s="116" t="s">
        <v>849</v>
      </c>
    </row>
    <row r="20" spans="1:11" s="116" customFormat="1" ht="16.5" customHeight="1">
      <c r="A20" s="1167" t="s">
        <v>213</v>
      </c>
      <c r="B20" s="1007" t="s">
        <v>334</v>
      </c>
      <c r="C20" s="1008"/>
      <c r="D20" s="1009"/>
      <c r="E20" s="1010"/>
      <c r="F20" s="1011"/>
      <c r="G20" s="1012"/>
      <c r="H20" s="504">
        <f>14.48*105%</f>
        <v>15.204</v>
      </c>
      <c r="I20" s="116" t="s">
        <v>806</v>
      </c>
      <c r="K20" s="731">
        <v>0.05</v>
      </c>
    </row>
    <row r="21" spans="1:11" s="116" customFormat="1" ht="16.5" customHeight="1">
      <c r="A21" s="1168"/>
      <c r="B21" s="765"/>
      <c r="C21" s="1013" t="s">
        <v>964</v>
      </c>
      <c r="D21" s="749"/>
      <c r="E21" s="809"/>
      <c r="F21" s="809"/>
      <c r="G21" s="809"/>
      <c r="H21" s="1006"/>
      <c r="K21" s="731"/>
    </row>
    <row r="22" spans="1:11" s="116" customFormat="1" ht="16.5" customHeight="1">
      <c r="A22" s="1168"/>
      <c r="B22" s="765"/>
      <c r="C22" s="1014" t="s">
        <v>766</v>
      </c>
      <c r="D22" s="809">
        <v>10</v>
      </c>
      <c r="E22" s="754">
        <f>D22*$H$25</f>
        <v>135.135</v>
      </c>
      <c r="F22" s="746">
        <f>ROUND(E22*1.25,0)</f>
        <v>169</v>
      </c>
      <c r="G22" s="783">
        <f>F22*1.2</f>
        <v>202.79999999999998</v>
      </c>
      <c r="H22" s="1006"/>
      <c r="K22" s="731"/>
    </row>
    <row r="23" spans="1:11" s="116" customFormat="1" ht="12.75">
      <c r="A23" s="1168"/>
      <c r="B23" s="765"/>
      <c r="C23" s="1015" t="s">
        <v>868</v>
      </c>
      <c r="D23" s="809">
        <v>10</v>
      </c>
      <c r="E23" s="754">
        <f>D23*$H$25</f>
        <v>135.135</v>
      </c>
      <c r="F23" s="746">
        <f>ROUND(E23*1.25,0)</f>
        <v>169</v>
      </c>
      <c r="G23" s="783">
        <f>F23*1.2</f>
        <v>202.79999999999998</v>
      </c>
      <c r="H23" s="1006">
        <f>11.86*105%</f>
        <v>12.453</v>
      </c>
      <c r="I23" s="116" t="s">
        <v>805</v>
      </c>
      <c r="K23" s="731">
        <v>0.05</v>
      </c>
    </row>
    <row r="24" spans="1:11" s="116" customFormat="1" ht="12.75">
      <c r="A24" s="1168"/>
      <c r="B24" s="765"/>
      <c r="C24" s="766" t="s">
        <v>699</v>
      </c>
      <c r="D24" s="743"/>
      <c r="E24" s="767"/>
      <c r="F24" s="768"/>
      <c r="G24" s="769"/>
      <c r="H24" s="504"/>
      <c r="K24" s="731"/>
    </row>
    <row r="25" spans="1:11" s="116" customFormat="1" ht="12.75">
      <c r="A25" s="1168"/>
      <c r="B25" s="765"/>
      <c r="C25" s="770" t="s">
        <v>335</v>
      </c>
      <c r="D25" s="750">
        <v>150</v>
      </c>
      <c r="E25" s="754">
        <f>D25*$H$25</f>
        <v>2027.025</v>
      </c>
      <c r="F25" s="746">
        <f>ROUND(E25*1.25,0)</f>
        <v>2534</v>
      </c>
      <c r="G25" s="771">
        <f>F25*1.2</f>
        <v>3040.7999999999997</v>
      </c>
      <c r="H25" s="504">
        <f>12.87*105%</f>
        <v>13.5135</v>
      </c>
      <c r="I25" s="116" t="s">
        <v>726</v>
      </c>
      <c r="K25" s="731">
        <v>0.05</v>
      </c>
    </row>
    <row r="26" spans="1:11" s="116" customFormat="1" ht="12.75">
      <c r="A26" s="1168"/>
      <c r="B26" s="765"/>
      <c r="C26" s="770" t="s">
        <v>336</v>
      </c>
      <c r="D26" s="750">
        <v>115</v>
      </c>
      <c r="E26" s="754">
        <f aca="true" t="shared" si="0" ref="E26:E39">D26*$H$25</f>
        <v>1554.0525</v>
      </c>
      <c r="F26" s="746">
        <f aca="true" t="shared" si="1" ref="F26:F39">ROUND(E26*1.25,0)</f>
        <v>1943</v>
      </c>
      <c r="G26" s="771">
        <f aca="true" t="shared" si="2" ref="G26:G39">F26*1.2</f>
        <v>2331.6</v>
      </c>
      <c r="H26" s="504">
        <f>11.86*105%</f>
        <v>12.453</v>
      </c>
      <c r="I26" s="265" t="s">
        <v>466</v>
      </c>
      <c r="K26" s="731">
        <v>0.05</v>
      </c>
    </row>
    <row r="27" spans="1:11" s="116" customFormat="1" ht="13.5" thickBot="1">
      <c r="A27" s="1155"/>
      <c r="B27" s="765"/>
      <c r="C27" s="892" t="s">
        <v>46</v>
      </c>
      <c r="D27" s="893">
        <v>160</v>
      </c>
      <c r="E27" s="894">
        <f t="shared" si="0"/>
        <v>2162.16</v>
      </c>
      <c r="F27" s="790">
        <f t="shared" si="1"/>
        <v>2703</v>
      </c>
      <c r="G27" s="895">
        <f t="shared" si="2"/>
        <v>3243.6</v>
      </c>
      <c r="H27" s="505">
        <f>12.46*105%</f>
        <v>13.083000000000002</v>
      </c>
      <c r="I27" s="116" t="s">
        <v>804</v>
      </c>
      <c r="K27" s="731">
        <v>0.05</v>
      </c>
    </row>
    <row r="28" spans="1:8" s="116" customFormat="1" ht="12.75">
      <c r="A28" s="1155"/>
      <c r="B28" s="765"/>
      <c r="C28" s="770" t="s">
        <v>577</v>
      </c>
      <c r="D28" s="750">
        <v>95</v>
      </c>
      <c r="E28" s="754">
        <f t="shared" si="0"/>
        <v>1283.7825</v>
      </c>
      <c r="F28" s="746">
        <f t="shared" si="1"/>
        <v>1605</v>
      </c>
      <c r="G28" s="771">
        <f t="shared" si="2"/>
        <v>1926</v>
      </c>
      <c r="H28" s="457"/>
    </row>
    <row r="29" spans="1:8" s="116" customFormat="1" ht="12.75">
      <c r="A29" s="1155"/>
      <c r="B29" s="765"/>
      <c r="C29" s="770" t="s">
        <v>690</v>
      </c>
      <c r="D29" s="750">
        <v>110</v>
      </c>
      <c r="E29" s="754">
        <f t="shared" si="0"/>
        <v>1486.4850000000001</v>
      </c>
      <c r="F29" s="746">
        <f t="shared" si="1"/>
        <v>1858</v>
      </c>
      <c r="G29" s="771">
        <f t="shared" si="2"/>
        <v>2229.6</v>
      </c>
      <c r="H29" s="457"/>
    </row>
    <row r="30" spans="1:8" s="116" customFormat="1" ht="12.75">
      <c r="A30" s="1155"/>
      <c r="B30" s="765"/>
      <c r="C30" s="770" t="s">
        <v>190</v>
      </c>
      <c r="D30" s="750">
        <v>45</v>
      </c>
      <c r="E30" s="754">
        <f t="shared" si="0"/>
        <v>608.1075000000001</v>
      </c>
      <c r="F30" s="746">
        <f t="shared" si="1"/>
        <v>760</v>
      </c>
      <c r="G30" s="771">
        <f t="shared" si="2"/>
        <v>912</v>
      </c>
      <c r="H30" s="457"/>
    </row>
    <row r="31" spans="1:8" s="116" customFormat="1" ht="12.75">
      <c r="A31" s="1155"/>
      <c r="B31" s="765"/>
      <c r="C31" s="770" t="s">
        <v>578</v>
      </c>
      <c r="D31" s="750">
        <v>70</v>
      </c>
      <c r="E31" s="754">
        <f t="shared" si="0"/>
        <v>945.945</v>
      </c>
      <c r="F31" s="746">
        <f t="shared" si="1"/>
        <v>1182</v>
      </c>
      <c r="G31" s="771">
        <f t="shared" si="2"/>
        <v>1418.3999999999999</v>
      </c>
      <c r="H31" s="457"/>
    </row>
    <row r="32" spans="1:8" s="116" customFormat="1" ht="12.75">
      <c r="A32" s="1155"/>
      <c r="B32" s="765"/>
      <c r="C32" s="770" t="s">
        <v>326</v>
      </c>
      <c r="D32" s="750">
        <v>95</v>
      </c>
      <c r="E32" s="754">
        <f t="shared" si="0"/>
        <v>1283.7825</v>
      </c>
      <c r="F32" s="746">
        <f t="shared" si="1"/>
        <v>1605</v>
      </c>
      <c r="G32" s="771">
        <f t="shared" si="2"/>
        <v>1926</v>
      </c>
      <c r="H32" s="457"/>
    </row>
    <row r="33" spans="1:8" s="116" customFormat="1" ht="12.75">
      <c r="A33" s="1155"/>
      <c r="B33" s="765"/>
      <c r="C33" s="770" t="s">
        <v>704</v>
      </c>
      <c r="D33" s="750">
        <v>110</v>
      </c>
      <c r="E33" s="754">
        <f t="shared" si="0"/>
        <v>1486.4850000000001</v>
      </c>
      <c r="F33" s="746">
        <f t="shared" si="1"/>
        <v>1858</v>
      </c>
      <c r="G33" s="771">
        <f t="shared" si="2"/>
        <v>2229.6</v>
      </c>
      <c r="H33" s="457"/>
    </row>
    <row r="34" spans="1:8" s="116" customFormat="1" ht="12.75">
      <c r="A34" s="1155"/>
      <c r="B34" s="765"/>
      <c r="C34" s="770" t="s">
        <v>583</v>
      </c>
      <c r="D34" s="750">
        <v>75</v>
      </c>
      <c r="E34" s="754">
        <f t="shared" si="0"/>
        <v>1013.5125</v>
      </c>
      <c r="F34" s="746">
        <f t="shared" si="1"/>
        <v>1267</v>
      </c>
      <c r="G34" s="771">
        <f t="shared" si="2"/>
        <v>1520.3999999999999</v>
      </c>
      <c r="H34" s="457"/>
    </row>
    <row r="35" spans="1:8" s="116" customFormat="1" ht="12.75">
      <c r="A35" s="1155"/>
      <c r="B35" s="765"/>
      <c r="C35" s="770" t="s">
        <v>337</v>
      </c>
      <c r="D35" s="750">
        <v>20</v>
      </c>
      <c r="E35" s="754">
        <f t="shared" si="0"/>
        <v>270.27</v>
      </c>
      <c r="F35" s="746">
        <f t="shared" si="1"/>
        <v>338</v>
      </c>
      <c r="G35" s="771">
        <f t="shared" si="2"/>
        <v>405.59999999999997</v>
      </c>
      <c r="H35" s="457"/>
    </row>
    <row r="36" spans="1:8" s="116" customFormat="1" ht="12.75">
      <c r="A36" s="1155"/>
      <c r="B36" s="765"/>
      <c r="C36" s="772" t="s">
        <v>865</v>
      </c>
      <c r="D36" s="750">
        <v>10</v>
      </c>
      <c r="E36" s="754">
        <f t="shared" si="0"/>
        <v>135.135</v>
      </c>
      <c r="F36" s="746">
        <f t="shared" si="1"/>
        <v>169</v>
      </c>
      <c r="G36" s="771">
        <f t="shared" si="2"/>
        <v>202.79999999999998</v>
      </c>
      <c r="H36" s="457"/>
    </row>
    <row r="37" spans="1:8" s="116" customFormat="1" ht="14.25" customHeight="1">
      <c r="A37" s="1155"/>
      <c r="B37" s="765"/>
      <c r="C37" s="770" t="s">
        <v>338</v>
      </c>
      <c r="D37" s="750">
        <v>60</v>
      </c>
      <c r="E37" s="754">
        <f t="shared" si="0"/>
        <v>810.8100000000001</v>
      </c>
      <c r="F37" s="746">
        <f>ROUND(E37*1.25,0)</f>
        <v>1014</v>
      </c>
      <c r="G37" s="771">
        <f t="shared" si="2"/>
        <v>1216.8</v>
      </c>
      <c r="H37" s="457"/>
    </row>
    <row r="38" spans="1:8" s="116" customFormat="1" ht="12.75">
      <c r="A38" s="1155"/>
      <c r="B38" s="765"/>
      <c r="C38" s="770" t="s">
        <v>339</v>
      </c>
      <c r="D38" s="750">
        <v>25</v>
      </c>
      <c r="E38" s="754">
        <f t="shared" si="0"/>
        <v>337.83750000000003</v>
      </c>
      <c r="F38" s="746">
        <f t="shared" si="1"/>
        <v>422</v>
      </c>
      <c r="G38" s="771">
        <f t="shared" si="2"/>
        <v>506.4</v>
      </c>
      <c r="H38" s="457"/>
    </row>
    <row r="39" spans="1:8" s="116" customFormat="1" ht="13.5" thickBot="1">
      <c r="A39" s="1148"/>
      <c r="B39" s="765"/>
      <c r="C39" s="773" t="s">
        <v>572</v>
      </c>
      <c r="D39" s="774">
        <v>65</v>
      </c>
      <c r="E39" s="754">
        <f t="shared" si="0"/>
        <v>878.3775</v>
      </c>
      <c r="F39" s="775">
        <f t="shared" si="1"/>
        <v>1098</v>
      </c>
      <c r="G39" s="771">
        <f t="shared" si="2"/>
        <v>1317.6</v>
      </c>
      <c r="H39" s="457"/>
    </row>
    <row r="40" spans="1:8" s="116" customFormat="1" ht="18" customHeight="1" thickBot="1">
      <c r="A40" s="1147" t="s">
        <v>737</v>
      </c>
      <c r="B40" s="776" t="s">
        <v>373</v>
      </c>
      <c r="C40" s="777"/>
      <c r="D40" s="761"/>
      <c r="E40" s="757"/>
      <c r="F40" s="763"/>
      <c r="G40" s="778"/>
      <c r="H40" s="466"/>
    </row>
    <row r="41" spans="1:8" s="116" customFormat="1" ht="15" customHeight="1">
      <c r="A41" s="1148"/>
      <c r="B41" s="779"/>
      <c r="C41" s="780" t="s">
        <v>700</v>
      </c>
      <c r="D41" s="743"/>
      <c r="E41" s="745"/>
      <c r="F41" s="768"/>
      <c r="G41" s="781"/>
      <c r="H41" s="466"/>
    </row>
    <row r="42" spans="1:8" s="116" customFormat="1" ht="14.25" customHeight="1">
      <c r="A42" s="1149"/>
      <c r="B42" s="779"/>
      <c r="C42" s="782" t="s">
        <v>766</v>
      </c>
      <c r="D42" s="750">
        <v>15</v>
      </c>
      <c r="E42" s="754">
        <f>D42*$H$25</f>
        <v>202.70250000000001</v>
      </c>
      <c r="F42" s="746">
        <f>ROUND(E42*1.25,0)</f>
        <v>253</v>
      </c>
      <c r="G42" s="783">
        <f>F42*1.2</f>
        <v>303.59999999999997</v>
      </c>
      <c r="H42" s="457"/>
    </row>
    <row r="43" spans="1:8" s="116" customFormat="1" ht="12.75" customHeight="1">
      <c r="A43" s="1149"/>
      <c r="B43" s="779"/>
      <c r="C43" s="784" t="s">
        <v>699</v>
      </c>
      <c r="D43" s="750"/>
      <c r="E43" s="754"/>
      <c r="F43" s="746"/>
      <c r="G43" s="783"/>
      <c r="H43" s="457"/>
    </row>
    <row r="44" spans="1:8" s="116" customFormat="1" ht="14.25" customHeight="1">
      <c r="A44" s="1149"/>
      <c r="B44" s="779"/>
      <c r="C44" s="782" t="s">
        <v>767</v>
      </c>
      <c r="D44" s="750">
        <v>10</v>
      </c>
      <c r="E44" s="754">
        <f>D44*$H$25</f>
        <v>135.135</v>
      </c>
      <c r="F44" s="746">
        <f>ROUND(E44*1.25,0)</f>
        <v>169</v>
      </c>
      <c r="G44" s="783">
        <f>F44*1.2</f>
        <v>202.79999999999998</v>
      </c>
      <c r="H44" s="457"/>
    </row>
    <row r="45" spans="1:8" s="116" customFormat="1" ht="14.25" customHeight="1">
      <c r="A45" s="1149"/>
      <c r="B45" s="779"/>
      <c r="C45" s="782" t="s">
        <v>768</v>
      </c>
      <c r="D45" s="750">
        <v>20</v>
      </c>
      <c r="E45" s="754">
        <f aca="true" t="shared" si="3" ref="E45:E74">D45*$H$25</f>
        <v>270.27</v>
      </c>
      <c r="F45" s="746">
        <f aca="true" t="shared" si="4" ref="F45:F104">ROUND(E45*1.25,0)</f>
        <v>338</v>
      </c>
      <c r="G45" s="783">
        <f aca="true" t="shared" si="5" ref="G45:G119">F45*1.2</f>
        <v>405.59999999999997</v>
      </c>
      <c r="H45" s="457"/>
    </row>
    <row r="46" spans="1:8" s="116" customFormat="1" ht="14.25" customHeight="1">
      <c r="A46" s="1149"/>
      <c r="B46" s="779"/>
      <c r="C46" s="782" t="s">
        <v>552</v>
      </c>
      <c r="D46" s="750">
        <v>20</v>
      </c>
      <c r="E46" s="754">
        <f t="shared" si="3"/>
        <v>270.27</v>
      </c>
      <c r="F46" s="746">
        <f t="shared" si="4"/>
        <v>338</v>
      </c>
      <c r="G46" s="783">
        <f t="shared" si="5"/>
        <v>405.59999999999997</v>
      </c>
      <c r="H46" s="457"/>
    </row>
    <row r="47" spans="1:8" s="116" customFormat="1" ht="14.25" customHeight="1">
      <c r="A47" s="1149"/>
      <c r="B47" s="779"/>
      <c r="C47" s="785" t="s">
        <v>590</v>
      </c>
      <c r="D47" s="750">
        <v>85</v>
      </c>
      <c r="E47" s="754">
        <f t="shared" si="3"/>
        <v>1148.6475</v>
      </c>
      <c r="F47" s="746">
        <f t="shared" si="4"/>
        <v>1436</v>
      </c>
      <c r="G47" s="783">
        <f t="shared" si="5"/>
        <v>1723.2</v>
      </c>
      <c r="H47" s="457"/>
    </row>
    <row r="48" spans="1:8" s="116" customFormat="1" ht="14.25" customHeight="1">
      <c r="A48" s="1149"/>
      <c r="B48" s="779"/>
      <c r="C48" s="785" t="s">
        <v>139</v>
      </c>
      <c r="D48" s="750">
        <v>25</v>
      </c>
      <c r="E48" s="754">
        <f t="shared" si="3"/>
        <v>337.83750000000003</v>
      </c>
      <c r="F48" s="746">
        <f t="shared" si="4"/>
        <v>422</v>
      </c>
      <c r="G48" s="783">
        <f t="shared" si="5"/>
        <v>506.4</v>
      </c>
      <c r="H48" s="457"/>
    </row>
    <row r="49" spans="1:8" s="116" customFormat="1" ht="14.25" customHeight="1">
      <c r="A49" s="1149"/>
      <c r="B49" s="779"/>
      <c r="C49" s="785" t="s">
        <v>865</v>
      </c>
      <c r="D49" s="750">
        <v>10</v>
      </c>
      <c r="E49" s="754">
        <f t="shared" si="3"/>
        <v>135.135</v>
      </c>
      <c r="F49" s="746">
        <f t="shared" si="4"/>
        <v>169</v>
      </c>
      <c r="G49" s="783">
        <f t="shared" si="5"/>
        <v>202.79999999999998</v>
      </c>
      <c r="H49" s="457"/>
    </row>
    <row r="50" spans="1:8" s="116" customFormat="1" ht="14.25" customHeight="1">
      <c r="A50" s="1149"/>
      <c r="B50" s="779"/>
      <c r="C50" s="785" t="s">
        <v>644</v>
      </c>
      <c r="D50" s="750">
        <v>10</v>
      </c>
      <c r="E50" s="754">
        <f t="shared" si="3"/>
        <v>135.135</v>
      </c>
      <c r="F50" s="746">
        <f t="shared" si="4"/>
        <v>169</v>
      </c>
      <c r="G50" s="783">
        <f t="shared" si="5"/>
        <v>202.79999999999998</v>
      </c>
      <c r="H50" s="457"/>
    </row>
    <row r="51" spans="1:8" s="116" customFormat="1" ht="14.25" customHeight="1">
      <c r="A51" s="1149"/>
      <c r="B51" s="779"/>
      <c r="C51" s="785" t="s">
        <v>578</v>
      </c>
      <c r="D51" s="750">
        <v>40</v>
      </c>
      <c r="E51" s="754">
        <f t="shared" si="3"/>
        <v>540.54</v>
      </c>
      <c r="F51" s="746">
        <f t="shared" si="4"/>
        <v>676</v>
      </c>
      <c r="G51" s="783">
        <f t="shared" si="5"/>
        <v>811.1999999999999</v>
      </c>
      <c r="H51" s="457"/>
    </row>
    <row r="52" spans="1:8" s="116" customFormat="1" ht="14.25" customHeight="1">
      <c r="A52" s="1149"/>
      <c r="B52" s="779"/>
      <c r="C52" s="785" t="s">
        <v>577</v>
      </c>
      <c r="D52" s="750">
        <v>260</v>
      </c>
      <c r="E52" s="754">
        <f t="shared" si="3"/>
        <v>3513.51</v>
      </c>
      <c r="F52" s="746">
        <f t="shared" si="4"/>
        <v>4392</v>
      </c>
      <c r="G52" s="783">
        <f t="shared" si="5"/>
        <v>5270.4</v>
      </c>
      <c r="H52" s="457"/>
    </row>
    <row r="53" spans="1:8" s="116" customFormat="1" ht="14.25" customHeight="1">
      <c r="A53" s="1149"/>
      <c r="B53" s="779"/>
      <c r="C53" s="785" t="s">
        <v>591</v>
      </c>
      <c r="D53" s="750">
        <v>55</v>
      </c>
      <c r="E53" s="754">
        <f t="shared" si="3"/>
        <v>743.2425000000001</v>
      </c>
      <c r="F53" s="746">
        <f t="shared" si="4"/>
        <v>929</v>
      </c>
      <c r="G53" s="783">
        <f t="shared" si="5"/>
        <v>1114.8</v>
      </c>
      <c r="H53" s="457"/>
    </row>
    <row r="54" spans="1:8" s="116" customFormat="1" ht="14.25" customHeight="1">
      <c r="A54" s="1149"/>
      <c r="B54" s="779"/>
      <c r="C54" s="785" t="s">
        <v>589</v>
      </c>
      <c r="D54" s="750">
        <v>55</v>
      </c>
      <c r="E54" s="754">
        <f t="shared" si="3"/>
        <v>743.2425000000001</v>
      </c>
      <c r="F54" s="746">
        <f t="shared" si="4"/>
        <v>929</v>
      </c>
      <c r="G54" s="783">
        <f t="shared" si="5"/>
        <v>1114.8</v>
      </c>
      <c r="H54" s="457"/>
    </row>
    <row r="55" spans="1:8" s="116" customFormat="1" ht="14.25" customHeight="1">
      <c r="A55" s="1149"/>
      <c r="B55" s="779"/>
      <c r="C55" s="794" t="s">
        <v>45</v>
      </c>
      <c r="D55" s="893">
        <v>75</v>
      </c>
      <c r="E55" s="894">
        <f t="shared" si="3"/>
        <v>1013.5125</v>
      </c>
      <c r="F55" s="790">
        <f t="shared" si="4"/>
        <v>1267</v>
      </c>
      <c r="G55" s="896">
        <f t="shared" si="5"/>
        <v>1520.3999999999999</v>
      </c>
      <c r="H55" s="457"/>
    </row>
    <row r="56" spans="1:8" s="116" customFormat="1" ht="14.25" customHeight="1">
      <c r="A56" s="1149"/>
      <c r="B56" s="779"/>
      <c r="C56" s="794" t="s">
        <v>46</v>
      </c>
      <c r="D56" s="893">
        <v>160</v>
      </c>
      <c r="E56" s="894">
        <f t="shared" si="3"/>
        <v>2162.16</v>
      </c>
      <c r="F56" s="790">
        <f t="shared" si="4"/>
        <v>2703</v>
      </c>
      <c r="G56" s="896">
        <f t="shared" si="5"/>
        <v>3243.6</v>
      </c>
      <c r="H56" s="457"/>
    </row>
    <row r="57" spans="1:8" s="116" customFormat="1" ht="14.25" customHeight="1">
      <c r="A57" s="1149"/>
      <c r="B57" s="779"/>
      <c r="C57" s="785" t="s">
        <v>592</v>
      </c>
      <c r="D57" s="750">
        <v>55</v>
      </c>
      <c r="E57" s="754">
        <f t="shared" si="3"/>
        <v>743.2425000000001</v>
      </c>
      <c r="F57" s="746">
        <f t="shared" si="4"/>
        <v>929</v>
      </c>
      <c r="G57" s="783">
        <f t="shared" si="5"/>
        <v>1114.8</v>
      </c>
      <c r="H57" s="457"/>
    </row>
    <row r="58" spans="1:8" s="116" customFormat="1" ht="14.25" customHeight="1">
      <c r="A58" s="1149"/>
      <c r="B58" s="779"/>
      <c r="C58" s="785" t="s">
        <v>190</v>
      </c>
      <c r="D58" s="750">
        <v>70</v>
      </c>
      <c r="E58" s="754">
        <f t="shared" si="3"/>
        <v>945.945</v>
      </c>
      <c r="F58" s="746">
        <f t="shared" si="4"/>
        <v>1182</v>
      </c>
      <c r="G58" s="783">
        <f t="shared" si="5"/>
        <v>1418.3999999999999</v>
      </c>
      <c r="H58" s="457"/>
    </row>
    <row r="59" spans="1:8" s="116" customFormat="1" ht="14.25" customHeight="1">
      <c r="A59" s="1149"/>
      <c r="B59" s="779"/>
      <c r="C59" s="785" t="s">
        <v>582</v>
      </c>
      <c r="D59" s="750">
        <v>130</v>
      </c>
      <c r="E59" s="754">
        <f t="shared" si="3"/>
        <v>1756.755</v>
      </c>
      <c r="F59" s="746">
        <f t="shared" si="4"/>
        <v>2196</v>
      </c>
      <c r="G59" s="783">
        <f t="shared" si="5"/>
        <v>2635.2</v>
      </c>
      <c r="H59" s="457"/>
    </row>
    <row r="60" spans="1:8" s="116" customFormat="1" ht="14.25" customHeight="1">
      <c r="A60" s="1149"/>
      <c r="B60" s="779"/>
      <c r="C60" s="785" t="s">
        <v>569</v>
      </c>
      <c r="D60" s="750">
        <v>45</v>
      </c>
      <c r="E60" s="754">
        <f t="shared" si="3"/>
        <v>608.1075000000001</v>
      </c>
      <c r="F60" s="746">
        <f t="shared" si="4"/>
        <v>760</v>
      </c>
      <c r="G60" s="783">
        <f t="shared" si="5"/>
        <v>912</v>
      </c>
      <c r="H60" s="457"/>
    </row>
    <row r="61" spans="1:8" s="116" customFormat="1" ht="14.25" customHeight="1">
      <c r="A61" s="1149"/>
      <c r="B61" s="779"/>
      <c r="C61" s="785" t="s">
        <v>570</v>
      </c>
      <c r="D61" s="750">
        <v>245</v>
      </c>
      <c r="E61" s="754">
        <f t="shared" si="3"/>
        <v>3310.8075000000003</v>
      </c>
      <c r="F61" s="746">
        <f t="shared" si="4"/>
        <v>4139</v>
      </c>
      <c r="G61" s="783">
        <f t="shared" si="5"/>
        <v>4966.8</v>
      </c>
      <c r="H61" s="457"/>
    </row>
    <row r="62" spans="1:8" s="116" customFormat="1" ht="14.25" customHeight="1">
      <c r="A62" s="1149"/>
      <c r="B62" s="779"/>
      <c r="C62" s="785" t="s">
        <v>690</v>
      </c>
      <c r="D62" s="750">
        <v>65</v>
      </c>
      <c r="E62" s="754">
        <f t="shared" si="3"/>
        <v>878.3775</v>
      </c>
      <c r="F62" s="746">
        <f t="shared" si="4"/>
        <v>1098</v>
      </c>
      <c r="G62" s="783">
        <f t="shared" si="5"/>
        <v>1317.6</v>
      </c>
      <c r="H62" s="457"/>
    </row>
    <row r="63" spans="1:8" s="116" customFormat="1" ht="14.25" customHeight="1">
      <c r="A63" s="1149"/>
      <c r="B63" s="779"/>
      <c r="C63" s="785" t="s">
        <v>572</v>
      </c>
      <c r="D63" s="750">
        <v>65</v>
      </c>
      <c r="E63" s="754">
        <f t="shared" si="3"/>
        <v>878.3775</v>
      </c>
      <c r="F63" s="746">
        <f t="shared" si="4"/>
        <v>1098</v>
      </c>
      <c r="G63" s="783">
        <f t="shared" si="5"/>
        <v>1317.6</v>
      </c>
      <c r="H63" s="457"/>
    </row>
    <row r="64" spans="1:8" s="116" customFormat="1" ht="14.25" customHeight="1">
      <c r="A64" s="1149"/>
      <c r="B64" s="779"/>
      <c r="C64" s="785" t="s">
        <v>593</v>
      </c>
      <c r="D64" s="750">
        <v>120</v>
      </c>
      <c r="E64" s="754">
        <f t="shared" si="3"/>
        <v>1621.6200000000001</v>
      </c>
      <c r="F64" s="746">
        <f t="shared" si="4"/>
        <v>2027</v>
      </c>
      <c r="G64" s="783">
        <f t="shared" si="5"/>
        <v>2432.4</v>
      </c>
      <c r="H64" s="457"/>
    </row>
    <row r="65" spans="1:8" s="116" customFormat="1" ht="14.25" customHeight="1">
      <c r="A65" s="1149"/>
      <c r="B65" s="779"/>
      <c r="C65" s="899" t="s">
        <v>581</v>
      </c>
      <c r="D65" s="750">
        <v>180</v>
      </c>
      <c r="E65" s="754">
        <f t="shared" si="3"/>
        <v>2432.4300000000003</v>
      </c>
      <c r="F65" s="900">
        <f t="shared" si="4"/>
        <v>3041</v>
      </c>
      <c r="G65" s="901">
        <f t="shared" si="5"/>
        <v>3649.2</v>
      </c>
      <c r="H65" s="457"/>
    </row>
    <row r="66" spans="1:8" s="116" customFormat="1" ht="14.25" customHeight="1">
      <c r="A66" s="1149"/>
      <c r="B66" s="779"/>
      <c r="C66" s="794" t="s">
        <v>594</v>
      </c>
      <c r="D66" s="893">
        <v>216</v>
      </c>
      <c r="E66" s="894">
        <f>D66*H25</f>
        <v>2918.916</v>
      </c>
      <c r="F66" s="790">
        <f t="shared" si="4"/>
        <v>3649</v>
      </c>
      <c r="G66" s="896">
        <f t="shared" si="5"/>
        <v>4378.8</v>
      </c>
      <c r="H66" s="457"/>
    </row>
    <row r="67" spans="1:8" s="116" customFormat="1" ht="14.25" customHeight="1">
      <c r="A67" s="1149"/>
      <c r="B67" s="779"/>
      <c r="C67" s="785" t="s">
        <v>864</v>
      </c>
      <c r="D67" s="750">
        <v>110</v>
      </c>
      <c r="E67" s="754">
        <f t="shared" si="3"/>
        <v>1486.4850000000001</v>
      </c>
      <c r="F67" s="746">
        <f t="shared" si="4"/>
        <v>1858</v>
      </c>
      <c r="G67" s="783">
        <f t="shared" si="5"/>
        <v>2229.6</v>
      </c>
      <c r="H67" s="457"/>
    </row>
    <row r="68" spans="1:8" s="116" customFormat="1" ht="14.25" customHeight="1">
      <c r="A68" s="1149"/>
      <c r="B68" s="779"/>
      <c r="C68" s="785" t="s">
        <v>580</v>
      </c>
      <c r="D68" s="750">
        <v>95</v>
      </c>
      <c r="E68" s="754">
        <f t="shared" si="3"/>
        <v>1283.7825</v>
      </c>
      <c r="F68" s="746">
        <f t="shared" si="4"/>
        <v>1605</v>
      </c>
      <c r="G68" s="783">
        <f t="shared" si="5"/>
        <v>1926</v>
      </c>
      <c r="H68" s="457"/>
    </row>
    <row r="69" spans="1:8" s="116" customFormat="1" ht="14.25" customHeight="1">
      <c r="A69" s="1149"/>
      <c r="B69" s="779"/>
      <c r="C69" s="785" t="s">
        <v>595</v>
      </c>
      <c r="D69" s="750">
        <v>70</v>
      </c>
      <c r="E69" s="754">
        <f t="shared" si="3"/>
        <v>945.945</v>
      </c>
      <c r="F69" s="746">
        <f t="shared" si="4"/>
        <v>1182</v>
      </c>
      <c r="G69" s="783">
        <f t="shared" si="5"/>
        <v>1418.3999999999999</v>
      </c>
      <c r="H69" s="457"/>
    </row>
    <row r="70" spans="1:8" s="116" customFormat="1" ht="14.25" customHeight="1">
      <c r="A70" s="1149"/>
      <c r="B70" s="779"/>
      <c r="C70" s="785" t="s">
        <v>702</v>
      </c>
      <c r="D70" s="750">
        <v>145</v>
      </c>
      <c r="E70" s="754">
        <f t="shared" si="3"/>
        <v>1959.4575</v>
      </c>
      <c r="F70" s="746">
        <f t="shared" si="4"/>
        <v>2449</v>
      </c>
      <c r="G70" s="783">
        <f t="shared" si="5"/>
        <v>2938.7999999999997</v>
      </c>
      <c r="H70" s="457"/>
    </row>
    <row r="71" spans="1:8" s="116" customFormat="1" ht="14.25" customHeight="1">
      <c r="A71" s="1149"/>
      <c r="B71" s="779"/>
      <c r="C71" s="785" t="s">
        <v>596</v>
      </c>
      <c r="D71" s="750">
        <v>290</v>
      </c>
      <c r="E71" s="754">
        <f t="shared" si="3"/>
        <v>3918.915</v>
      </c>
      <c r="F71" s="746">
        <f t="shared" si="4"/>
        <v>4899</v>
      </c>
      <c r="G71" s="783">
        <f t="shared" si="5"/>
        <v>5878.8</v>
      </c>
      <c r="H71" s="457"/>
    </row>
    <row r="72" spans="1:8" s="116" customFormat="1" ht="14.25" customHeight="1">
      <c r="A72" s="1149"/>
      <c r="B72" s="779"/>
      <c r="C72" s="785" t="s">
        <v>969</v>
      </c>
      <c r="D72" s="750">
        <v>120</v>
      </c>
      <c r="E72" s="754">
        <f t="shared" si="3"/>
        <v>1621.6200000000001</v>
      </c>
      <c r="F72" s="746">
        <f t="shared" si="4"/>
        <v>2027</v>
      </c>
      <c r="G72" s="783">
        <f t="shared" si="5"/>
        <v>2432.4</v>
      </c>
      <c r="H72" s="457"/>
    </row>
    <row r="73" spans="1:8" s="116" customFormat="1" ht="14.25" customHeight="1">
      <c r="A73" s="1149"/>
      <c r="B73" s="779"/>
      <c r="C73" s="785" t="s">
        <v>983</v>
      </c>
      <c r="D73" s="750">
        <v>160</v>
      </c>
      <c r="E73" s="754">
        <f t="shared" si="3"/>
        <v>2162.16</v>
      </c>
      <c r="F73" s="746">
        <f t="shared" si="4"/>
        <v>2703</v>
      </c>
      <c r="G73" s="783">
        <f t="shared" si="5"/>
        <v>3243.6</v>
      </c>
      <c r="H73" s="457"/>
    </row>
    <row r="74" spans="1:8" s="116" customFormat="1" ht="14.25" customHeight="1">
      <c r="A74" s="1149"/>
      <c r="B74" s="779"/>
      <c r="C74" s="785" t="s">
        <v>50</v>
      </c>
      <c r="D74" s="750">
        <v>195</v>
      </c>
      <c r="E74" s="754">
        <f t="shared" si="3"/>
        <v>2635.1325</v>
      </c>
      <c r="F74" s="746">
        <f t="shared" si="4"/>
        <v>3294</v>
      </c>
      <c r="G74" s="783">
        <f t="shared" si="5"/>
        <v>3952.7999999999997</v>
      </c>
      <c r="H74" s="457"/>
    </row>
    <row r="75" spans="1:8" s="116" customFormat="1" ht="24.75" customHeight="1">
      <c r="A75" s="1149"/>
      <c r="B75" s="779"/>
      <c r="C75" s="796" t="s">
        <v>936</v>
      </c>
      <c r="D75" s="750"/>
      <c r="E75" s="754"/>
      <c r="F75" s="746"/>
      <c r="G75" s="783"/>
      <c r="H75" s="457"/>
    </row>
    <row r="76" spans="1:8" s="116" customFormat="1" ht="14.25" customHeight="1">
      <c r="A76" s="1149"/>
      <c r="B76" s="779"/>
      <c r="C76" s="785" t="s">
        <v>46</v>
      </c>
      <c r="D76" s="750">
        <v>117</v>
      </c>
      <c r="E76" s="754">
        <f>D76*H25</f>
        <v>1581.0795</v>
      </c>
      <c r="F76" s="746">
        <f t="shared" si="4"/>
        <v>1976</v>
      </c>
      <c r="G76" s="783">
        <f t="shared" si="5"/>
        <v>2371.2</v>
      </c>
      <c r="H76" s="457"/>
    </row>
    <row r="77" spans="1:8" s="116" customFormat="1" ht="14.25" customHeight="1">
      <c r="A77" s="1149"/>
      <c r="B77" s="779"/>
      <c r="C77" s="785" t="s">
        <v>45</v>
      </c>
      <c r="D77" s="750">
        <v>117</v>
      </c>
      <c r="E77" s="754">
        <f>D77*H25</f>
        <v>1581.0795</v>
      </c>
      <c r="F77" s="746">
        <f t="shared" si="4"/>
        <v>1976</v>
      </c>
      <c r="G77" s="783">
        <f t="shared" si="5"/>
        <v>2371.2</v>
      </c>
      <c r="H77" s="457"/>
    </row>
    <row r="78" spans="1:8" s="116" customFormat="1" ht="14.25" customHeight="1">
      <c r="A78" s="1149"/>
      <c r="B78" s="779"/>
      <c r="C78" s="785" t="s">
        <v>937</v>
      </c>
      <c r="D78" s="750">
        <v>117</v>
      </c>
      <c r="E78" s="754">
        <f>D78*H25</f>
        <v>1581.0795</v>
      </c>
      <c r="F78" s="746">
        <f t="shared" si="4"/>
        <v>1976</v>
      </c>
      <c r="G78" s="783">
        <f t="shared" si="5"/>
        <v>2371.2</v>
      </c>
      <c r="H78" s="457"/>
    </row>
    <row r="79" spans="1:8" s="116" customFormat="1" ht="14.25" customHeight="1">
      <c r="A79" s="1149"/>
      <c r="B79" s="779"/>
      <c r="C79" s="785" t="s">
        <v>938</v>
      </c>
      <c r="D79" s="750">
        <v>117</v>
      </c>
      <c r="E79" s="754">
        <f>D79*H25</f>
        <v>1581.0795</v>
      </c>
      <c r="F79" s="746">
        <f t="shared" si="4"/>
        <v>1976</v>
      </c>
      <c r="G79" s="783">
        <f t="shared" si="5"/>
        <v>2371.2</v>
      </c>
      <c r="H79" s="457"/>
    </row>
    <row r="80" spans="1:8" s="116" customFormat="1" ht="14.25" customHeight="1">
      <c r="A80" s="1149"/>
      <c r="B80" s="779"/>
      <c r="C80" s="785" t="s">
        <v>577</v>
      </c>
      <c r="D80" s="750">
        <v>117</v>
      </c>
      <c r="E80" s="754">
        <f>D80*H25</f>
        <v>1581.0795</v>
      </c>
      <c r="F80" s="746">
        <f t="shared" si="4"/>
        <v>1976</v>
      </c>
      <c r="G80" s="783">
        <f t="shared" si="5"/>
        <v>2371.2</v>
      </c>
      <c r="H80" s="457"/>
    </row>
    <row r="81" spans="1:8" s="116" customFormat="1" ht="14.25" customHeight="1">
      <c r="A81" s="1149"/>
      <c r="B81" s="779"/>
      <c r="C81" s="785" t="s">
        <v>690</v>
      </c>
      <c r="D81" s="750">
        <v>117</v>
      </c>
      <c r="E81" s="754">
        <f>D81*H25</f>
        <v>1581.0795</v>
      </c>
      <c r="F81" s="746">
        <f t="shared" si="4"/>
        <v>1976</v>
      </c>
      <c r="G81" s="783">
        <f t="shared" si="5"/>
        <v>2371.2</v>
      </c>
      <c r="H81" s="457"/>
    </row>
    <row r="82" spans="1:8" s="116" customFormat="1" ht="14.25" customHeight="1">
      <c r="A82" s="1149"/>
      <c r="B82" s="779"/>
      <c r="C82" s="785" t="s">
        <v>592</v>
      </c>
      <c r="D82" s="750">
        <v>122</v>
      </c>
      <c r="E82" s="754">
        <f>D82*H25</f>
        <v>1648.6470000000002</v>
      </c>
      <c r="F82" s="746">
        <f t="shared" si="4"/>
        <v>2061</v>
      </c>
      <c r="G82" s="783">
        <f t="shared" si="5"/>
        <v>2473.2</v>
      </c>
      <c r="H82" s="457"/>
    </row>
    <row r="83" spans="1:8" s="116" customFormat="1" ht="14.25" customHeight="1">
      <c r="A83" s="1149"/>
      <c r="B83" s="779"/>
      <c r="C83" s="785" t="s">
        <v>939</v>
      </c>
      <c r="D83" s="750">
        <v>122</v>
      </c>
      <c r="E83" s="754">
        <f>D83*H25</f>
        <v>1648.6470000000002</v>
      </c>
      <c r="F83" s="746">
        <f t="shared" si="4"/>
        <v>2061</v>
      </c>
      <c r="G83" s="783">
        <f t="shared" si="5"/>
        <v>2473.2</v>
      </c>
      <c r="H83" s="457"/>
    </row>
    <row r="84" spans="1:8" s="116" customFormat="1" ht="14.25" customHeight="1">
      <c r="A84" s="1149"/>
      <c r="B84" s="779"/>
      <c r="C84" s="785" t="s">
        <v>940</v>
      </c>
      <c r="D84" s="750">
        <v>122</v>
      </c>
      <c r="E84" s="754">
        <f>D84*H25</f>
        <v>1648.6470000000002</v>
      </c>
      <c r="F84" s="746">
        <f t="shared" si="4"/>
        <v>2061</v>
      </c>
      <c r="G84" s="783">
        <f t="shared" si="5"/>
        <v>2473.2</v>
      </c>
      <c r="H84" s="457"/>
    </row>
    <row r="85" spans="1:8" s="116" customFormat="1" ht="14.25" customHeight="1">
      <c r="A85" s="1149"/>
      <c r="B85" s="779"/>
      <c r="C85" s="785" t="s">
        <v>644</v>
      </c>
      <c r="D85" s="750">
        <v>122</v>
      </c>
      <c r="E85" s="754">
        <f>D85*H25</f>
        <v>1648.6470000000002</v>
      </c>
      <c r="F85" s="746">
        <f t="shared" si="4"/>
        <v>2061</v>
      </c>
      <c r="G85" s="783">
        <f t="shared" si="5"/>
        <v>2473.2</v>
      </c>
      <c r="H85" s="457"/>
    </row>
    <row r="86" spans="1:8" s="116" customFormat="1" ht="14.25" customHeight="1">
      <c r="A86" s="1149"/>
      <c r="B86" s="779"/>
      <c r="C86" s="785" t="s">
        <v>578</v>
      </c>
      <c r="D86" s="750">
        <v>122</v>
      </c>
      <c r="E86" s="754">
        <f>D86*H25</f>
        <v>1648.6470000000002</v>
      </c>
      <c r="F86" s="746">
        <f t="shared" si="4"/>
        <v>2061</v>
      </c>
      <c r="G86" s="783">
        <f t="shared" si="5"/>
        <v>2473.2</v>
      </c>
      <c r="H86" s="457"/>
    </row>
    <row r="87" spans="1:8" s="116" customFormat="1" ht="14.25" customHeight="1">
      <c r="A87" s="1149"/>
      <c r="B87" s="779"/>
      <c r="C87" s="785" t="s">
        <v>941</v>
      </c>
      <c r="D87" s="750">
        <v>122</v>
      </c>
      <c r="E87" s="754">
        <f>D87*H25</f>
        <v>1648.6470000000002</v>
      </c>
      <c r="F87" s="746">
        <f t="shared" si="4"/>
        <v>2061</v>
      </c>
      <c r="G87" s="783">
        <f t="shared" si="5"/>
        <v>2473.2</v>
      </c>
      <c r="H87" s="457"/>
    </row>
    <row r="88" spans="1:8" s="116" customFormat="1" ht="14.25" customHeight="1">
      <c r="A88" s="1149"/>
      <c r="B88" s="779"/>
      <c r="C88" s="785" t="s">
        <v>942</v>
      </c>
      <c r="D88" s="750">
        <v>122</v>
      </c>
      <c r="E88" s="754">
        <f>D88*H25</f>
        <v>1648.6470000000002</v>
      </c>
      <c r="F88" s="746">
        <f t="shared" si="4"/>
        <v>2061</v>
      </c>
      <c r="G88" s="783">
        <f t="shared" si="5"/>
        <v>2473.2</v>
      </c>
      <c r="H88" s="457"/>
    </row>
    <row r="89" spans="1:8" s="116" customFormat="1" ht="14.25" customHeight="1">
      <c r="A89" s="1149"/>
      <c r="B89" s="779"/>
      <c r="C89" s="785" t="s">
        <v>966</v>
      </c>
      <c r="D89" s="750">
        <v>75</v>
      </c>
      <c r="E89" s="754">
        <f>D89*H25</f>
        <v>1013.5125</v>
      </c>
      <c r="F89" s="746">
        <f t="shared" si="4"/>
        <v>1267</v>
      </c>
      <c r="G89" s="783">
        <f t="shared" si="5"/>
        <v>1520.3999999999999</v>
      </c>
      <c r="H89" s="457"/>
    </row>
    <row r="90" spans="1:8" s="116" customFormat="1" ht="14.25" customHeight="1">
      <c r="A90" s="1149"/>
      <c r="B90" s="779"/>
      <c r="C90" s="785" t="s">
        <v>967</v>
      </c>
      <c r="D90" s="750">
        <v>90</v>
      </c>
      <c r="E90" s="754">
        <f>D90*H25</f>
        <v>1216.2150000000001</v>
      </c>
      <c r="F90" s="746">
        <f t="shared" si="4"/>
        <v>1520</v>
      </c>
      <c r="G90" s="783">
        <f t="shared" si="5"/>
        <v>1824</v>
      </c>
      <c r="H90" s="457"/>
    </row>
    <row r="91" spans="1:8" s="116" customFormat="1" ht="14.25" customHeight="1">
      <c r="A91" s="1149"/>
      <c r="B91" s="779"/>
      <c r="C91" s="785" t="s">
        <v>968</v>
      </c>
      <c r="D91" s="750">
        <v>75</v>
      </c>
      <c r="E91" s="754">
        <f>D91*H25</f>
        <v>1013.5125</v>
      </c>
      <c r="F91" s="746">
        <f t="shared" si="4"/>
        <v>1267</v>
      </c>
      <c r="G91" s="783">
        <f t="shared" si="5"/>
        <v>1520.3999999999999</v>
      </c>
      <c r="H91" s="457"/>
    </row>
    <row r="92" spans="1:8" s="116" customFormat="1" ht="14.25" customHeight="1">
      <c r="A92" s="1149"/>
      <c r="B92" s="779"/>
      <c r="C92" s="785" t="s">
        <v>943</v>
      </c>
      <c r="D92" s="750">
        <v>122</v>
      </c>
      <c r="E92" s="754">
        <f>D92*H25</f>
        <v>1648.6470000000002</v>
      </c>
      <c r="F92" s="746">
        <f t="shared" si="4"/>
        <v>2061</v>
      </c>
      <c r="G92" s="783">
        <f t="shared" si="5"/>
        <v>2473.2</v>
      </c>
      <c r="H92" s="457"/>
    </row>
    <row r="93" spans="1:8" s="116" customFormat="1" ht="26.25" customHeight="1">
      <c r="A93" s="1149"/>
      <c r="B93" s="779"/>
      <c r="C93" s="784" t="s">
        <v>717</v>
      </c>
      <c r="D93" s="750"/>
      <c r="E93" s="754"/>
      <c r="F93" s="746"/>
      <c r="G93" s="783"/>
      <c r="H93" s="457"/>
    </row>
    <row r="94" spans="1:8" s="116" customFormat="1" ht="14.25" customHeight="1">
      <c r="A94" s="1149"/>
      <c r="B94" s="779"/>
      <c r="C94" s="782" t="s">
        <v>703</v>
      </c>
      <c r="D94" s="750">
        <v>160</v>
      </c>
      <c r="E94" s="754">
        <f aca="true" t="shared" si="6" ref="E94:E99">D94*$H$25</f>
        <v>2162.16</v>
      </c>
      <c r="F94" s="746">
        <f t="shared" si="4"/>
        <v>2703</v>
      </c>
      <c r="G94" s="783">
        <f t="shared" si="5"/>
        <v>3243.6</v>
      </c>
      <c r="H94" s="457"/>
    </row>
    <row r="95" spans="1:8" s="116" customFormat="1" ht="14.25" customHeight="1">
      <c r="A95" s="1149"/>
      <c r="B95" s="779"/>
      <c r="C95" s="782" t="s">
        <v>704</v>
      </c>
      <c r="D95" s="750">
        <v>160</v>
      </c>
      <c r="E95" s="754">
        <f t="shared" si="6"/>
        <v>2162.16</v>
      </c>
      <c r="F95" s="746">
        <f t="shared" si="4"/>
        <v>2703</v>
      </c>
      <c r="G95" s="783">
        <f t="shared" si="5"/>
        <v>3243.6</v>
      </c>
      <c r="H95" s="457"/>
    </row>
    <row r="96" spans="1:8" s="116" customFormat="1" ht="14.25" customHeight="1">
      <c r="A96" s="1149"/>
      <c r="B96" s="779"/>
      <c r="C96" s="785" t="s">
        <v>583</v>
      </c>
      <c r="D96" s="750">
        <v>160</v>
      </c>
      <c r="E96" s="754">
        <f t="shared" si="6"/>
        <v>2162.16</v>
      </c>
      <c r="F96" s="746">
        <f t="shared" si="4"/>
        <v>2703</v>
      </c>
      <c r="G96" s="783">
        <f t="shared" si="5"/>
        <v>3243.6</v>
      </c>
      <c r="H96" s="457"/>
    </row>
    <row r="97" spans="1:8" s="116" customFormat="1" ht="14.25" customHeight="1">
      <c r="A97" s="1149"/>
      <c r="B97" s="779"/>
      <c r="C97" s="785" t="s">
        <v>326</v>
      </c>
      <c r="D97" s="750">
        <v>160</v>
      </c>
      <c r="E97" s="754">
        <f t="shared" si="6"/>
        <v>2162.16</v>
      </c>
      <c r="F97" s="746">
        <f t="shared" si="4"/>
        <v>2703</v>
      </c>
      <c r="G97" s="783">
        <f t="shared" si="5"/>
        <v>3243.6</v>
      </c>
      <c r="H97" s="457"/>
    </row>
    <row r="98" spans="1:8" s="116" customFormat="1" ht="14.25" customHeight="1">
      <c r="A98" s="1149"/>
      <c r="B98" s="779"/>
      <c r="C98" s="785" t="s">
        <v>190</v>
      </c>
      <c r="D98" s="750">
        <v>160</v>
      </c>
      <c r="E98" s="754">
        <f t="shared" si="6"/>
        <v>2162.16</v>
      </c>
      <c r="F98" s="746">
        <f t="shared" si="4"/>
        <v>2703</v>
      </c>
      <c r="G98" s="783">
        <f t="shared" si="5"/>
        <v>3243.6</v>
      </c>
      <c r="H98" s="457"/>
    </row>
    <row r="99" spans="1:8" s="116" customFormat="1" ht="14.25" customHeight="1">
      <c r="A99" s="1149"/>
      <c r="B99" s="779"/>
      <c r="C99" s="785" t="s">
        <v>50</v>
      </c>
      <c r="D99" s="750">
        <v>160</v>
      </c>
      <c r="E99" s="754">
        <f t="shared" si="6"/>
        <v>2162.16</v>
      </c>
      <c r="F99" s="746">
        <f>ROUND(E99*1.25,0)</f>
        <v>2703</v>
      </c>
      <c r="G99" s="783">
        <f>F99*1.2</f>
        <v>3243.6</v>
      </c>
      <c r="H99" s="457"/>
    </row>
    <row r="100" spans="1:8" s="116" customFormat="1" ht="24.75" customHeight="1">
      <c r="A100" s="1149"/>
      <c r="B100" s="779"/>
      <c r="C100" s="902" t="s">
        <v>718</v>
      </c>
      <c r="D100" s="893"/>
      <c r="E100" s="894"/>
      <c r="F100" s="790"/>
      <c r="G100" s="896"/>
      <c r="H100" s="457"/>
    </row>
    <row r="101" spans="1:8" s="116" customFormat="1" ht="14.25" customHeight="1">
      <c r="A101" s="1149"/>
      <c r="B101" s="779"/>
      <c r="C101" s="897" t="s">
        <v>703</v>
      </c>
      <c r="D101" s="893">
        <v>191</v>
      </c>
      <c r="E101" s="894">
        <f>D101*H25</f>
        <v>2581.0785</v>
      </c>
      <c r="F101" s="790">
        <f t="shared" si="4"/>
        <v>3226</v>
      </c>
      <c r="G101" s="896">
        <f t="shared" si="5"/>
        <v>3871.2</v>
      </c>
      <c r="H101" s="457"/>
    </row>
    <row r="102" spans="1:8" s="116" customFormat="1" ht="14.25" customHeight="1">
      <c r="A102" s="1149"/>
      <c r="B102" s="779"/>
      <c r="C102" s="897" t="s">
        <v>704</v>
      </c>
      <c r="D102" s="893">
        <v>191</v>
      </c>
      <c r="E102" s="894">
        <f>D102*H25</f>
        <v>2581.0785</v>
      </c>
      <c r="F102" s="790">
        <f t="shared" si="4"/>
        <v>3226</v>
      </c>
      <c r="G102" s="896">
        <f t="shared" si="5"/>
        <v>3871.2</v>
      </c>
      <c r="H102" s="457"/>
    </row>
    <row r="103" spans="1:8" s="116" customFormat="1" ht="14.25" customHeight="1">
      <c r="A103" s="1149"/>
      <c r="B103" s="779"/>
      <c r="C103" s="794" t="s">
        <v>583</v>
      </c>
      <c r="D103" s="893">
        <v>191</v>
      </c>
      <c r="E103" s="894">
        <f>D103*H25</f>
        <v>2581.0785</v>
      </c>
      <c r="F103" s="790">
        <f t="shared" si="4"/>
        <v>3226</v>
      </c>
      <c r="G103" s="896">
        <f t="shared" si="5"/>
        <v>3871.2</v>
      </c>
      <c r="H103" s="457"/>
    </row>
    <row r="104" spans="1:8" s="116" customFormat="1" ht="14.25" customHeight="1">
      <c r="A104" s="1149"/>
      <c r="B104" s="779"/>
      <c r="C104" s="794" t="s">
        <v>326</v>
      </c>
      <c r="D104" s="893">
        <v>191</v>
      </c>
      <c r="E104" s="894">
        <f>D104*H25</f>
        <v>2581.0785</v>
      </c>
      <c r="F104" s="790">
        <f t="shared" si="4"/>
        <v>3226</v>
      </c>
      <c r="G104" s="896">
        <f t="shared" si="5"/>
        <v>3871.2</v>
      </c>
      <c r="H104" s="457"/>
    </row>
    <row r="105" spans="1:8" s="116" customFormat="1" ht="14.25" customHeight="1">
      <c r="A105" s="1149"/>
      <c r="B105" s="779"/>
      <c r="C105" s="1021" t="s">
        <v>50</v>
      </c>
      <c r="D105" s="1022">
        <v>220</v>
      </c>
      <c r="E105" s="1023">
        <f>D105*H25</f>
        <v>2972.9700000000003</v>
      </c>
      <c r="F105" s="1024">
        <f>ROUND(E105*1.25,0)</f>
        <v>3716</v>
      </c>
      <c r="G105" s="1025">
        <f>F105*1.2</f>
        <v>4459.2</v>
      </c>
      <c r="H105" s="457"/>
    </row>
    <row r="106" spans="1:8" s="116" customFormat="1" ht="15" customHeight="1">
      <c r="A106" s="1149"/>
      <c r="B106" s="779"/>
      <c r="C106" s="786" t="s">
        <v>658</v>
      </c>
      <c r="D106" s="750"/>
      <c r="E106" s="787"/>
      <c r="F106" s="746"/>
      <c r="G106" s="783"/>
      <c r="H106" s="457"/>
    </row>
    <row r="107" spans="1:8" s="116" customFormat="1" ht="12.75">
      <c r="A107" s="1149"/>
      <c r="B107" s="779"/>
      <c r="C107" s="788" t="s">
        <v>584</v>
      </c>
      <c r="D107" s="789">
        <v>25</v>
      </c>
      <c r="E107" s="754">
        <f aca="true" t="shared" si="7" ref="E107:E113">D107*$H$26</f>
        <v>311.325</v>
      </c>
      <c r="F107" s="790">
        <f aca="true" t="shared" si="8" ref="F107:F117">ROUND(E107*1.25,0)</f>
        <v>389</v>
      </c>
      <c r="G107" s="783">
        <f t="shared" si="5"/>
        <v>466.79999999999995</v>
      </c>
      <c r="H107" s="457"/>
    </row>
    <row r="108" spans="1:8" s="116" customFormat="1" ht="25.5" customHeight="1">
      <c r="A108" s="1149"/>
      <c r="B108" s="779"/>
      <c r="C108" s="791" t="s">
        <v>951</v>
      </c>
      <c r="D108" s="789">
        <v>35</v>
      </c>
      <c r="E108" s="754">
        <f t="shared" si="7"/>
        <v>435.85499999999996</v>
      </c>
      <c r="F108" s="790">
        <f t="shared" si="8"/>
        <v>545</v>
      </c>
      <c r="G108" s="783">
        <f t="shared" si="5"/>
        <v>654</v>
      </c>
      <c r="H108" s="457"/>
    </row>
    <row r="109" spans="1:8" s="116" customFormat="1" ht="15.75" customHeight="1">
      <c r="A109" s="1149"/>
      <c r="B109" s="779"/>
      <c r="C109" s="986" t="s">
        <v>952</v>
      </c>
      <c r="D109" s="789">
        <v>50</v>
      </c>
      <c r="E109" s="754">
        <f>D109*H26</f>
        <v>622.65</v>
      </c>
      <c r="F109" s="790">
        <f t="shared" si="8"/>
        <v>778</v>
      </c>
      <c r="G109" s="783">
        <f t="shared" si="5"/>
        <v>933.5999999999999</v>
      </c>
      <c r="H109" s="457"/>
    </row>
    <row r="110" spans="1:8" s="116" customFormat="1" ht="17.25" customHeight="1">
      <c r="A110" s="1149"/>
      <c r="B110" s="779"/>
      <c r="C110" s="986" t="s">
        <v>330</v>
      </c>
      <c r="D110" s="789">
        <v>50</v>
      </c>
      <c r="E110" s="754">
        <f>D110*H26</f>
        <v>622.65</v>
      </c>
      <c r="F110" s="790">
        <f t="shared" si="8"/>
        <v>778</v>
      </c>
      <c r="G110" s="783">
        <f t="shared" si="5"/>
        <v>933.5999999999999</v>
      </c>
      <c r="H110" s="457"/>
    </row>
    <row r="111" spans="1:8" s="116" customFormat="1" ht="14.25" customHeight="1">
      <c r="A111" s="1149"/>
      <c r="B111" s="779"/>
      <c r="C111" s="792" t="s">
        <v>769</v>
      </c>
      <c r="D111" s="793">
        <v>115</v>
      </c>
      <c r="E111" s="754">
        <f t="shared" si="7"/>
        <v>1432.095</v>
      </c>
      <c r="F111" s="790">
        <f t="shared" si="8"/>
        <v>1790</v>
      </c>
      <c r="G111" s="783">
        <f t="shared" si="5"/>
        <v>2148</v>
      </c>
      <c r="H111" s="457"/>
    </row>
    <row r="112" spans="1:8" s="116" customFormat="1" ht="12.75">
      <c r="A112" s="1149"/>
      <c r="B112" s="779"/>
      <c r="C112" s="792" t="s">
        <v>374</v>
      </c>
      <c r="D112" s="793">
        <v>115</v>
      </c>
      <c r="E112" s="754">
        <f t="shared" si="7"/>
        <v>1432.095</v>
      </c>
      <c r="F112" s="790">
        <f t="shared" si="8"/>
        <v>1790</v>
      </c>
      <c r="G112" s="783">
        <f t="shared" si="5"/>
        <v>2148</v>
      </c>
      <c r="H112" s="457"/>
    </row>
    <row r="113" spans="1:8" s="116" customFormat="1" ht="17.25" customHeight="1">
      <c r="A113" s="1149"/>
      <c r="B113" s="779"/>
      <c r="C113" s="794" t="s">
        <v>375</v>
      </c>
      <c r="D113" s="789">
        <v>45</v>
      </c>
      <c r="E113" s="754">
        <f t="shared" si="7"/>
        <v>560.385</v>
      </c>
      <c r="F113" s="790">
        <f t="shared" si="8"/>
        <v>700</v>
      </c>
      <c r="G113" s="783">
        <f t="shared" si="5"/>
        <v>840</v>
      </c>
      <c r="H113" s="457"/>
    </row>
    <row r="114" spans="1:8" s="116" customFormat="1" ht="24.75" customHeight="1">
      <c r="A114" s="1149"/>
      <c r="B114" s="779"/>
      <c r="C114" s="794" t="s">
        <v>172</v>
      </c>
      <c r="D114" s="795">
        <v>80</v>
      </c>
      <c r="E114" s="754">
        <f>D114*H23</f>
        <v>996.24</v>
      </c>
      <c r="F114" s="790">
        <f t="shared" si="8"/>
        <v>1245</v>
      </c>
      <c r="G114" s="783">
        <f t="shared" si="5"/>
        <v>1494</v>
      </c>
      <c r="H114" s="457"/>
    </row>
    <row r="115" spans="1:8" s="116" customFormat="1" ht="15" customHeight="1">
      <c r="A115" s="1149"/>
      <c r="B115" s="779"/>
      <c r="C115" s="786" t="s">
        <v>963</v>
      </c>
      <c r="D115" s="795"/>
      <c r="E115" s="754"/>
      <c r="F115" s="790"/>
      <c r="G115" s="783"/>
      <c r="H115" s="457"/>
    </row>
    <row r="116" spans="1:8" s="116" customFormat="1" ht="12.75" customHeight="1">
      <c r="A116" s="1149"/>
      <c r="B116" s="779"/>
      <c r="C116" s="794" t="s">
        <v>376</v>
      </c>
      <c r="D116" s="795">
        <v>180</v>
      </c>
      <c r="E116" s="754">
        <f>D116*H23</f>
        <v>2241.54</v>
      </c>
      <c r="F116" s="790">
        <f t="shared" si="8"/>
        <v>2802</v>
      </c>
      <c r="G116" s="783">
        <f t="shared" si="5"/>
        <v>3362.4</v>
      </c>
      <c r="H116" s="457"/>
    </row>
    <row r="117" spans="1:8" s="116" customFormat="1" ht="15" customHeight="1">
      <c r="A117" s="1149"/>
      <c r="B117" s="779"/>
      <c r="C117" s="794" t="s">
        <v>162</v>
      </c>
      <c r="D117" s="795">
        <v>170</v>
      </c>
      <c r="E117" s="754">
        <f>D117*H23</f>
        <v>2117.0099999999998</v>
      </c>
      <c r="F117" s="790">
        <f t="shared" si="8"/>
        <v>2646</v>
      </c>
      <c r="G117" s="783">
        <f t="shared" si="5"/>
        <v>3175.2</v>
      </c>
      <c r="H117" s="457"/>
    </row>
    <row r="118" spans="1:8" s="116" customFormat="1" ht="17.25" customHeight="1">
      <c r="A118" s="1149"/>
      <c r="B118" s="779"/>
      <c r="C118" s="796" t="s">
        <v>711</v>
      </c>
      <c r="D118" s="797"/>
      <c r="E118" s="798"/>
      <c r="F118" s="799"/>
      <c r="G118" s="783"/>
      <c r="H118" s="457"/>
    </row>
    <row r="119" spans="1:8" s="116" customFormat="1" ht="24.75" thickBot="1">
      <c r="A119" s="1149"/>
      <c r="B119" s="779"/>
      <c r="C119" s="791" t="s">
        <v>108</v>
      </c>
      <c r="D119" s="800">
        <v>1300</v>
      </c>
      <c r="E119" s="754">
        <f>D119*$H$27</f>
        <v>17007.9</v>
      </c>
      <c r="F119" s="801">
        <f>ROUND(E119*1.25,0)</f>
        <v>21260</v>
      </c>
      <c r="G119" s="783">
        <f t="shared" si="5"/>
        <v>25512</v>
      </c>
      <c r="H119" s="382"/>
    </row>
    <row r="120" spans="1:8" s="116" customFormat="1" ht="16.5" customHeight="1" thickBot="1">
      <c r="A120" s="1154" t="s">
        <v>738</v>
      </c>
      <c r="B120" s="760" t="s">
        <v>377</v>
      </c>
      <c r="C120" s="777"/>
      <c r="D120" s="761"/>
      <c r="E120" s="761"/>
      <c r="F120" s="802"/>
      <c r="G120" s="803"/>
      <c r="H120" s="337"/>
    </row>
    <row r="121" spans="1:8" s="116" customFormat="1" ht="12.75">
      <c r="A121" s="1155"/>
      <c r="B121" s="765"/>
      <c r="C121" s="804" t="s">
        <v>700</v>
      </c>
      <c r="D121" s="743"/>
      <c r="E121" s="743"/>
      <c r="F121" s="805"/>
      <c r="G121" s="806"/>
      <c r="H121" s="337"/>
    </row>
    <row r="122" spans="1:8" s="116" customFormat="1" ht="12.75" customHeight="1">
      <c r="A122" s="1155"/>
      <c r="B122" s="765"/>
      <c r="C122" s="782" t="s">
        <v>766</v>
      </c>
      <c r="D122" s="750">
        <v>15</v>
      </c>
      <c r="E122" s="754">
        <f>D122*$H$25</f>
        <v>202.70250000000001</v>
      </c>
      <c r="F122" s="746">
        <f>ROUND(E122*1.25,0)</f>
        <v>253</v>
      </c>
      <c r="G122" s="783">
        <f>F122*1.2</f>
        <v>303.59999999999997</v>
      </c>
      <c r="H122" s="457"/>
    </row>
    <row r="123" spans="1:8" s="116" customFormat="1" ht="12.75" customHeight="1">
      <c r="A123" s="1155"/>
      <c r="B123" s="765"/>
      <c r="C123" s="782" t="s">
        <v>767</v>
      </c>
      <c r="D123" s="750">
        <v>10</v>
      </c>
      <c r="E123" s="754">
        <f aca="true" t="shared" si="9" ref="E123:E178">D123*$H$25</f>
        <v>135.135</v>
      </c>
      <c r="F123" s="746">
        <f aca="true" t="shared" si="10" ref="F123:F154">ROUND(E123*1.25,0)</f>
        <v>169</v>
      </c>
      <c r="G123" s="783">
        <f aca="true" t="shared" si="11" ref="G123:G194">F123*1.2</f>
        <v>202.79999999999998</v>
      </c>
      <c r="H123" s="457"/>
    </row>
    <row r="124" spans="1:8" s="116" customFormat="1" ht="12.75" customHeight="1">
      <c r="A124" s="1155"/>
      <c r="B124" s="765"/>
      <c r="C124" s="782" t="s">
        <v>768</v>
      </c>
      <c r="D124" s="750">
        <v>20</v>
      </c>
      <c r="E124" s="754">
        <f t="shared" si="9"/>
        <v>270.27</v>
      </c>
      <c r="F124" s="746">
        <f t="shared" si="10"/>
        <v>338</v>
      </c>
      <c r="G124" s="783">
        <f t="shared" si="11"/>
        <v>405.59999999999997</v>
      </c>
      <c r="H124" s="457"/>
    </row>
    <row r="125" spans="1:8" s="116" customFormat="1" ht="12.75" customHeight="1">
      <c r="A125" s="1155"/>
      <c r="B125" s="765"/>
      <c r="C125" s="782" t="s">
        <v>552</v>
      </c>
      <c r="D125" s="750">
        <v>20</v>
      </c>
      <c r="E125" s="754">
        <f t="shared" si="9"/>
        <v>270.27</v>
      </c>
      <c r="F125" s="746">
        <f t="shared" si="10"/>
        <v>338</v>
      </c>
      <c r="G125" s="783">
        <f t="shared" si="11"/>
        <v>405.59999999999997</v>
      </c>
      <c r="H125" s="457"/>
    </row>
    <row r="126" spans="1:8" s="116" customFormat="1" ht="12.75" customHeight="1">
      <c r="A126" s="1155"/>
      <c r="B126" s="765"/>
      <c r="C126" s="784" t="s">
        <v>699</v>
      </c>
      <c r="D126" s="750"/>
      <c r="E126" s="754"/>
      <c r="F126" s="746"/>
      <c r="G126" s="783"/>
      <c r="H126" s="457"/>
    </row>
    <row r="127" spans="1:8" s="116" customFormat="1" ht="12.75" customHeight="1">
      <c r="A127" s="1155"/>
      <c r="B127" s="765"/>
      <c r="C127" s="785" t="s">
        <v>590</v>
      </c>
      <c r="D127" s="750">
        <v>85</v>
      </c>
      <c r="E127" s="754">
        <f t="shared" si="9"/>
        <v>1148.6475</v>
      </c>
      <c r="F127" s="746">
        <f t="shared" si="10"/>
        <v>1436</v>
      </c>
      <c r="G127" s="783">
        <f t="shared" si="11"/>
        <v>1723.2</v>
      </c>
      <c r="H127" s="457"/>
    </row>
    <row r="128" spans="1:8" s="116" customFormat="1" ht="12.75" customHeight="1">
      <c r="A128" s="1155"/>
      <c r="B128" s="765"/>
      <c r="C128" s="785" t="s">
        <v>139</v>
      </c>
      <c r="D128" s="750">
        <v>25</v>
      </c>
      <c r="E128" s="754">
        <f t="shared" si="9"/>
        <v>337.83750000000003</v>
      </c>
      <c r="F128" s="746">
        <f t="shared" si="10"/>
        <v>422</v>
      </c>
      <c r="G128" s="783">
        <f t="shared" si="11"/>
        <v>506.4</v>
      </c>
      <c r="H128" s="457"/>
    </row>
    <row r="129" spans="1:8" s="116" customFormat="1" ht="12.75" customHeight="1">
      <c r="A129" s="1155"/>
      <c r="B129" s="765"/>
      <c r="C129" s="785" t="s">
        <v>865</v>
      </c>
      <c r="D129" s="750">
        <v>10</v>
      </c>
      <c r="E129" s="754">
        <f t="shared" si="9"/>
        <v>135.135</v>
      </c>
      <c r="F129" s="746">
        <f t="shared" si="10"/>
        <v>169</v>
      </c>
      <c r="G129" s="783">
        <f t="shared" si="11"/>
        <v>202.79999999999998</v>
      </c>
      <c r="H129" s="457"/>
    </row>
    <row r="130" spans="1:8" s="116" customFormat="1" ht="12.75" customHeight="1">
      <c r="A130" s="1155"/>
      <c r="B130" s="765"/>
      <c r="C130" s="785" t="s">
        <v>644</v>
      </c>
      <c r="D130" s="750">
        <v>10</v>
      </c>
      <c r="E130" s="754">
        <f t="shared" si="9"/>
        <v>135.135</v>
      </c>
      <c r="F130" s="746">
        <f t="shared" si="10"/>
        <v>169</v>
      </c>
      <c r="G130" s="783">
        <f t="shared" si="11"/>
        <v>202.79999999999998</v>
      </c>
      <c r="H130" s="457"/>
    </row>
    <row r="131" spans="1:8" s="116" customFormat="1" ht="12.75" customHeight="1">
      <c r="A131" s="1155"/>
      <c r="B131" s="765"/>
      <c r="C131" s="785" t="s">
        <v>578</v>
      </c>
      <c r="D131" s="750">
        <v>40</v>
      </c>
      <c r="E131" s="754">
        <f t="shared" si="9"/>
        <v>540.54</v>
      </c>
      <c r="F131" s="746">
        <f t="shared" si="10"/>
        <v>676</v>
      </c>
      <c r="G131" s="783">
        <f t="shared" si="11"/>
        <v>811.1999999999999</v>
      </c>
      <c r="H131" s="457"/>
    </row>
    <row r="132" spans="1:8" s="116" customFormat="1" ht="12.75" customHeight="1">
      <c r="A132" s="1155"/>
      <c r="B132" s="765"/>
      <c r="C132" s="785" t="s">
        <v>577</v>
      </c>
      <c r="D132" s="750">
        <v>260</v>
      </c>
      <c r="E132" s="754">
        <f t="shared" si="9"/>
        <v>3513.51</v>
      </c>
      <c r="F132" s="746">
        <f t="shared" si="10"/>
        <v>4392</v>
      </c>
      <c r="G132" s="783">
        <f t="shared" si="11"/>
        <v>5270.4</v>
      </c>
      <c r="H132" s="457"/>
    </row>
    <row r="133" spans="1:8" s="116" customFormat="1" ht="12.75" customHeight="1">
      <c r="A133" s="1155"/>
      <c r="B133" s="765"/>
      <c r="C133" s="785" t="s">
        <v>591</v>
      </c>
      <c r="D133" s="750">
        <v>55</v>
      </c>
      <c r="E133" s="754">
        <f t="shared" si="9"/>
        <v>743.2425000000001</v>
      </c>
      <c r="F133" s="746">
        <f t="shared" si="10"/>
        <v>929</v>
      </c>
      <c r="G133" s="783">
        <f t="shared" si="11"/>
        <v>1114.8</v>
      </c>
      <c r="H133" s="457"/>
    </row>
    <row r="134" spans="1:8" s="116" customFormat="1" ht="12.75" customHeight="1">
      <c r="A134" s="1155"/>
      <c r="B134" s="765"/>
      <c r="C134" s="785" t="s">
        <v>589</v>
      </c>
      <c r="D134" s="750">
        <v>55</v>
      </c>
      <c r="E134" s="754">
        <f t="shared" si="9"/>
        <v>743.2425000000001</v>
      </c>
      <c r="F134" s="746">
        <f t="shared" si="10"/>
        <v>929</v>
      </c>
      <c r="G134" s="783">
        <f t="shared" si="11"/>
        <v>1114.8</v>
      </c>
      <c r="H134" s="457"/>
    </row>
    <row r="135" spans="1:8" s="116" customFormat="1" ht="12.75" customHeight="1">
      <c r="A135" s="1155"/>
      <c r="B135" s="765"/>
      <c r="C135" s="785" t="s">
        <v>45</v>
      </c>
      <c r="D135" s="750">
        <v>75</v>
      </c>
      <c r="E135" s="754">
        <f t="shared" si="9"/>
        <v>1013.5125</v>
      </c>
      <c r="F135" s="746">
        <f t="shared" si="10"/>
        <v>1267</v>
      </c>
      <c r="G135" s="783">
        <f t="shared" si="11"/>
        <v>1520.3999999999999</v>
      </c>
      <c r="H135" s="457"/>
    </row>
    <row r="136" spans="1:8" s="116" customFormat="1" ht="12.75" customHeight="1">
      <c r="A136" s="1155"/>
      <c r="B136" s="765"/>
      <c r="C136" s="794" t="s">
        <v>46</v>
      </c>
      <c r="D136" s="893">
        <v>160</v>
      </c>
      <c r="E136" s="894">
        <f t="shared" si="9"/>
        <v>2162.16</v>
      </c>
      <c r="F136" s="790">
        <f t="shared" si="10"/>
        <v>2703</v>
      </c>
      <c r="G136" s="896">
        <f t="shared" si="11"/>
        <v>3243.6</v>
      </c>
      <c r="H136" s="457"/>
    </row>
    <row r="137" spans="1:8" s="116" customFormat="1" ht="12.75" customHeight="1">
      <c r="A137" s="1155"/>
      <c r="B137" s="765"/>
      <c r="C137" s="785" t="s">
        <v>592</v>
      </c>
      <c r="D137" s="750">
        <v>55</v>
      </c>
      <c r="E137" s="754">
        <f t="shared" si="9"/>
        <v>743.2425000000001</v>
      </c>
      <c r="F137" s="746">
        <f t="shared" si="10"/>
        <v>929</v>
      </c>
      <c r="G137" s="783">
        <f t="shared" si="11"/>
        <v>1114.8</v>
      </c>
      <c r="H137" s="457"/>
    </row>
    <row r="138" spans="1:8" s="116" customFormat="1" ht="12.75" customHeight="1">
      <c r="A138" s="1155"/>
      <c r="B138" s="765"/>
      <c r="C138" s="785" t="s">
        <v>190</v>
      </c>
      <c r="D138" s="750">
        <v>70</v>
      </c>
      <c r="E138" s="754">
        <f t="shared" si="9"/>
        <v>945.945</v>
      </c>
      <c r="F138" s="746">
        <f t="shared" si="10"/>
        <v>1182</v>
      </c>
      <c r="G138" s="783">
        <f t="shared" si="11"/>
        <v>1418.3999999999999</v>
      </c>
      <c r="H138" s="457"/>
    </row>
    <row r="139" spans="1:8" s="116" customFormat="1" ht="12.75" customHeight="1">
      <c r="A139" s="1155"/>
      <c r="B139" s="765"/>
      <c r="C139" s="785" t="s">
        <v>582</v>
      </c>
      <c r="D139" s="750">
        <v>130</v>
      </c>
      <c r="E139" s="754">
        <f t="shared" si="9"/>
        <v>1756.755</v>
      </c>
      <c r="F139" s="746">
        <f t="shared" si="10"/>
        <v>2196</v>
      </c>
      <c r="G139" s="783">
        <f t="shared" si="11"/>
        <v>2635.2</v>
      </c>
      <c r="H139" s="457"/>
    </row>
    <row r="140" spans="1:8" s="116" customFormat="1" ht="12.75" customHeight="1">
      <c r="A140" s="1155"/>
      <c r="B140" s="765"/>
      <c r="C140" s="785" t="s">
        <v>569</v>
      </c>
      <c r="D140" s="750">
        <v>45</v>
      </c>
      <c r="E140" s="754">
        <f t="shared" si="9"/>
        <v>608.1075000000001</v>
      </c>
      <c r="F140" s="746">
        <f t="shared" si="10"/>
        <v>760</v>
      </c>
      <c r="G140" s="783">
        <f t="shared" si="11"/>
        <v>912</v>
      </c>
      <c r="H140" s="457"/>
    </row>
    <row r="141" spans="1:8" s="116" customFormat="1" ht="12.75" customHeight="1">
      <c r="A141" s="1155"/>
      <c r="B141" s="765"/>
      <c r="C141" s="785" t="s">
        <v>570</v>
      </c>
      <c r="D141" s="750">
        <v>245</v>
      </c>
      <c r="E141" s="754">
        <f t="shared" si="9"/>
        <v>3310.8075000000003</v>
      </c>
      <c r="F141" s="746">
        <f t="shared" si="10"/>
        <v>4139</v>
      </c>
      <c r="G141" s="783">
        <f t="shared" si="11"/>
        <v>4966.8</v>
      </c>
      <c r="H141" s="457"/>
    </row>
    <row r="142" spans="1:8" s="116" customFormat="1" ht="12.75" customHeight="1">
      <c r="A142" s="1155"/>
      <c r="B142" s="765"/>
      <c r="C142" s="785" t="s">
        <v>690</v>
      </c>
      <c r="D142" s="750">
        <v>65</v>
      </c>
      <c r="E142" s="754">
        <f t="shared" si="9"/>
        <v>878.3775</v>
      </c>
      <c r="F142" s="746">
        <f t="shared" si="10"/>
        <v>1098</v>
      </c>
      <c r="G142" s="783">
        <f t="shared" si="11"/>
        <v>1317.6</v>
      </c>
      <c r="H142" s="457"/>
    </row>
    <row r="143" spans="1:8" s="116" customFormat="1" ht="12.75" customHeight="1">
      <c r="A143" s="1155"/>
      <c r="B143" s="765"/>
      <c r="C143" s="785" t="s">
        <v>572</v>
      </c>
      <c r="D143" s="750">
        <v>65</v>
      </c>
      <c r="E143" s="754">
        <f t="shared" si="9"/>
        <v>878.3775</v>
      </c>
      <c r="F143" s="746">
        <f t="shared" si="10"/>
        <v>1098</v>
      </c>
      <c r="G143" s="783">
        <f t="shared" si="11"/>
        <v>1317.6</v>
      </c>
      <c r="H143" s="457"/>
    </row>
    <row r="144" spans="1:8" s="116" customFormat="1" ht="12.75" customHeight="1">
      <c r="A144" s="1155"/>
      <c r="B144" s="765"/>
      <c r="C144" s="785" t="s">
        <v>593</v>
      </c>
      <c r="D144" s="750">
        <v>120</v>
      </c>
      <c r="E144" s="754">
        <f t="shared" si="9"/>
        <v>1621.6200000000001</v>
      </c>
      <c r="F144" s="746">
        <f t="shared" si="10"/>
        <v>2027</v>
      </c>
      <c r="G144" s="783">
        <f t="shared" si="11"/>
        <v>2432.4</v>
      </c>
      <c r="H144" s="457"/>
    </row>
    <row r="145" spans="1:8" s="116" customFormat="1" ht="12.75" customHeight="1">
      <c r="A145" s="1155"/>
      <c r="B145" s="765"/>
      <c r="C145" s="899" t="s">
        <v>581</v>
      </c>
      <c r="D145" s="750">
        <v>180</v>
      </c>
      <c r="E145" s="754">
        <f t="shared" si="9"/>
        <v>2432.4300000000003</v>
      </c>
      <c r="F145" s="900">
        <f t="shared" si="10"/>
        <v>3041</v>
      </c>
      <c r="G145" s="901">
        <f t="shared" si="11"/>
        <v>3649.2</v>
      </c>
      <c r="H145" s="457"/>
    </row>
    <row r="146" spans="1:8" s="116" customFormat="1" ht="12.75" customHeight="1">
      <c r="A146" s="1155"/>
      <c r="B146" s="765"/>
      <c r="C146" s="794" t="s">
        <v>594</v>
      </c>
      <c r="D146" s="893">
        <v>216</v>
      </c>
      <c r="E146" s="894">
        <f>D146*H25</f>
        <v>2918.916</v>
      </c>
      <c r="F146" s="790">
        <f t="shared" si="10"/>
        <v>3649</v>
      </c>
      <c r="G146" s="896">
        <f t="shared" si="11"/>
        <v>4378.8</v>
      </c>
      <c r="H146" s="457"/>
    </row>
    <row r="147" spans="1:8" s="116" customFormat="1" ht="12.75" customHeight="1">
      <c r="A147" s="1155"/>
      <c r="B147" s="765"/>
      <c r="C147" s="785" t="s">
        <v>864</v>
      </c>
      <c r="D147" s="750">
        <v>110</v>
      </c>
      <c r="E147" s="754">
        <f t="shared" si="9"/>
        <v>1486.4850000000001</v>
      </c>
      <c r="F147" s="746">
        <f t="shared" si="10"/>
        <v>1858</v>
      </c>
      <c r="G147" s="783">
        <f t="shared" si="11"/>
        <v>2229.6</v>
      </c>
      <c r="H147" s="457"/>
    </row>
    <row r="148" spans="1:8" s="116" customFormat="1" ht="12.75" customHeight="1">
      <c r="A148" s="1155"/>
      <c r="B148" s="765"/>
      <c r="C148" s="785" t="s">
        <v>580</v>
      </c>
      <c r="D148" s="750">
        <v>95</v>
      </c>
      <c r="E148" s="754">
        <f t="shared" si="9"/>
        <v>1283.7825</v>
      </c>
      <c r="F148" s="746">
        <f t="shared" si="10"/>
        <v>1605</v>
      </c>
      <c r="G148" s="783">
        <f t="shared" si="11"/>
        <v>1926</v>
      </c>
      <c r="H148" s="457"/>
    </row>
    <row r="149" spans="1:8" s="116" customFormat="1" ht="12.75" customHeight="1">
      <c r="A149" s="1155"/>
      <c r="B149" s="765"/>
      <c r="C149" s="785" t="s">
        <v>595</v>
      </c>
      <c r="D149" s="750">
        <v>70</v>
      </c>
      <c r="E149" s="754">
        <f t="shared" si="9"/>
        <v>945.945</v>
      </c>
      <c r="F149" s="746">
        <f t="shared" si="10"/>
        <v>1182</v>
      </c>
      <c r="G149" s="783">
        <f t="shared" si="11"/>
        <v>1418.3999999999999</v>
      </c>
      <c r="H149" s="457"/>
    </row>
    <row r="150" spans="1:8" s="116" customFormat="1" ht="12.75" customHeight="1">
      <c r="A150" s="1155"/>
      <c r="B150" s="765"/>
      <c r="C150" s="785" t="s">
        <v>702</v>
      </c>
      <c r="D150" s="750">
        <v>145</v>
      </c>
      <c r="E150" s="754">
        <f t="shared" si="9"/>
        <v>1959.4575</v>
      </c>
      <c r="F150" s="746">
        <f t="shared" si="10"/>
        <v>2449</v>
      </c>
      <c r="G150" s="783">
        <f t="shared" si="11"/>
        <v>2938.7999999999997</v>
      </c>
      <c r="H150" s="457"/>
    </row>
    <row r="151" spans="1:8" s="116" customFormat="1" ht="12.75" customHeight="1">
      <c r="A151" s="1155"/>
      <c r="B151" s="765"/>
      <c r="C151" s="785" t="s">
        <v>596</v>
      </c>
      <c r="D151" s="750">
        <v>290</v>
      </c>
      <c r="E151" s="754">
        <f t="shared" si="9"/>
        <v>3918.915</v>
      </c>
      <c r="F151" s="746">
        <f t="shared" si="10"/>
        <v>4899</v>
      </c>
      <c r="G151" s="783">
        <f t="shared" si="11"/>
        <v>5878.8</v>
      </c>
      <c r="H151" s="457"/>
    </row>
    <row r="152" spans="1:8" s="116" customFormat="1" ht="12.75" customHeight="1">
      <c r="A152" s="1155"/>
      <c r="B152" s="765"/>
      <c r="C152" s="785" t="s">
        <v>969</v>
      </c>
      <c r="D152" s="750">
        <v>120</v>
      </c>
      <c r="E152" s="754">
        <f t="shared" si="9"/>
        <v>1621.6200000000001</v>
      </c>
      <c r="F152" s="746">
        <f t="shared" si="10"/>
        <v>2027</v>
      </c>
      <c r="G152" s="783">
        <f t="shared" si="11"/>
        <v>2432.4</v>
      </c>
      <c r="H152" s="457"/>
    </row>
    <row r="153" spans="1:8" s="116" customFormat="1" ht="12.75" customHeight="1">
      <c r="A153" s="1155"/>
      <c r="B153" s="765"/>
      <c r="C153" s="785" t="s">
        <v>983</v>
      </c>
      <c r="D153" s="750">
        <v>160</v>
      </c>
      <c r="E153" s="754">
        <f t="shared" si="9"/>
        <v>2162.16</v>
      </c>
      <c r="F153" s="746">
        <f t="shared" si="10"/>
        <v>2703</v>
      </c>
      <c r="G153" s="783">
        <f t="shared" si="11"/>
        <v>3243.6</v>
      </c>
      <c r="H153" s="457"/>
    </row>
    <row r="154" spans="1:8" s="116" customFormat="1" ht="12.75" customHeight="1">
      <c r="A154" s="1155"/>
      <c r="B154" s="765"/>
      <c r="C154" s="785" t="s">
        <v>50</v>
      </c>
      <c r="D154" s="750">
        <v>195</v>
      </c>
      <c r="E154" s="754">
        <f t="shared" si="9"/>
        <v>2635.1325</v>
      </c>
      <c r="F154" s="746">
        <f t="shared" si="10"/>
        <v>3294</v>
      </c>
      <c r="G154" s="783">
        <f t="shared" si="11"/>
        <v>3952.7999999999997</v>
      </c>
      <c r="H154" s="457"/>
    </row>
    <row r="155" spans="1:8" s="116" customFormat="1" ht="24.75" customHeight="1">
      <c r="A155" s="1155"/>
      <c r="B155" s="779"/>
      <c r="C155" s="796" t="s">
        <v>936</v>
      </c>
      <c r="D155" s="750"/>
      <c r="E155" s="754"/>
      <c r="F155" s="746"/>
      <c r="G155" s="783"/>
      <c r="H155" s="457"/>
    </row>
    <row r="156" spans="1:8" s="116" customFormat="1" ht="14.25" customHeight="1">
      <c r="A156" s="1155"/>
      <c r="B156" s="779"/>
      <c r="C156" s="785" t="s">
        <v>46</v>
      </c>
      <c r="D156" s="750">
        <v>117</v>
      </c>
      <c r="E156" s="754">
        <f>D156*H25</f>
        <v>1581.0795</v>
      </c>
      <c r="F156" s="746">
        <f aca="true" t="shared" si="12" ref="F156:F172">ROUND(E156*1.25,0)</f>
        <v>1976</v>
      </c>
      <c r="G156" s="783">
        <f aca="true" t="shared" si="13" ref="G156:G172">F156*1.2</f>
        <v>2371.2</v>
      </c>
      <c r="H156" s="457"/>
    </row>
    <row r="157" spans="1:8" s="116" customFormat="1" ht="14.25" customHeight="1">
      <c r="A157" s="1155"/>
      <c r="B157" s="779"/>
      <c r="C157" s="785" t="s">
        <v>45</v>
      </c>
      <c r="D157" s="750">
        <v>117</v>
      </c>
      <c r="E157" s="754">
        <f>D157*H25</f>
        <v>1581.0795</v>
      </c>
      <c r="F157" s="746">
        <f t="shared" si="12"/>
        <v>1976</v>
      </c>
      <c r="G157" s="783">
        <f t="shared" si="13"/>
        <v>2371.2</v>
      </c>
      <c r="H157" s="457"/>
    </row>
    <row r="158" spans="1:8" s="116" customFormat="1" ht="14.25" customHeight="1">
      <c r="A158" s="1155"/>
      <c r="B158" s="779"/>
      <c r="C158" s="785" t="s">
        <v>937</v>
      </c>
      <c r="D158" s="750">
        <v>117</v>
      </c>
      <c r="E158" s="754">
        <f>D158*H25</f>
        <v>1581.0795</v>
      </c>
      <c r="F158" s="746">
        <f t="shared" si="12"/>
        <v>1976</v>
      </c>
      <c r="G158" s="783">
        <f t="shared" si="13"/>
        <v>2371.2</v>
      </c>
      <c r="H158" s="457"/>
    </row>
    <row r="159" spans="1:8" s="116" customFormat="1" ht="14.25" customHeight="1">
      <c r="A159" s="1155"/>
      <c r="B159" s="779"/>
      <c r="C159" s="785" t="s">
        <v>938</v>
      </c>
      <c r="D159" s="750">
        <v>117</v>
      </c>
      <c r="E159" s="754">
        <f>D159*H25</f>
        <v>1581.0795</v>
      </c>
      <c r="F159" s="746">
        <f t="shared" si="12"/>
        <v>1976</v>
      </c>
      <c r="G159" s="783">
        <f t="shared" si="13"/>
        <v>2371.2</v>
      </c>
      <c r="H159" s="457"/>
    </row>
    <row r="160" spans="1:8" s="116" customFormat="1" ht="14.25" customHeight="1">
      <c r="A160" s="1155"/>
      <c r="B160" s="779"/>
      <c r="C160" s="785" t="s">
        <v>577</v>
      </c>
      <c r="D160" s="750">
        <v>117</v>
      </c>
      <c r="E160" s="754">
        <f>D160*H25</f>
        <v>1581.0795</v>
      </c>
      <c r="F160" s="746">
        <f t="shared" si="12"/>
        <v>1976</v>
      </c>
      <c r="G160" s="783">
        <f t="shared" si="13"/>
        <v>2371.2</v>
      </c>
      <c r="H160" s="457"/>
    </row>
    <row r="161" spans="1:8" s="116" customFormat="1" ht="14.25" customHeight="1">
      <c r="A161" s="1155"/>
      <c r="B161" s="779"/>
      <c r="C161" s="785" t="s">
        <v>690</v>
      </c>
      <c r="D161" s="750">
        <v>117</v>
      </c>
      <c r="E161" s="754">
        <f>D161*H25</f>
        <v>1581.0795</v>
      </c>
      <c r="F161" s="746">
        <f t="shared" si="12"/>
        <v>1976</v>
      </c>
      <c r="G161" s="783">
        <f t="shared" si="13"/>
        <v>2371.2</v>
      </c>
      <c r="H161" s="457"/>
    </row>
    <row r="162" spans="1:8" s="116" customFormat="1" ht="14.25" customHeight="1">
      <c r="A162" s="1155"/>
      <c r="B162" s="779"/>
      <c r="C162" s="785" t="s">
        <v>592</v>
      </c>
      <c r="D162" s="750">
        <v>122</v>
      </c>
      <c r="E162" s="754">
        <f>D162*H25</f>
        <v>1648.6470000000002</v>
      </c>
      <c r="F162" s="746">
        <f t="shared" si="12"/>
        <v>2061</v>
      </c>
      <c r="G162" s="783">
        <f t="shared" si="13"/>
        <v>2473.2</v>
      </c>
      <c r="H162" s="457"/>
    </row>
    <row r="163" spans="1:8" s="116" customFormat="1" ht="14.25" customHeight="1">
      <c r="A163" s="1155"/>
      <c r="B163" s="779"/>
      <c r="C163" s="785" t="s">
        <v>939</v>
      </c>
      <c r="D163" s="750">
        <v>122</v>
      </c>
      <c r="E163" s="754">
        <f>D163*H25</f>
        <v>1648.6470000000002</v>
      </c>
      <c r="F163" s="746">
        <f t="shared" si="12"/>
        <v>2061</v>
      </c>
      <c r="G163" s="783">
        <f t="shared" si="13"/>
        <v>2473.2</v>
      </c>
      <c r="H163" s="457"/>
    </row>
    <row r="164" spans="1:8" s="116" customFormat="1" ht="14.25" customHeight="1">
      <c r="A164" s="1155"/>
      <c r="B164" s="779"/>
      <c r="C164" s="785" t="s">
        <v>940</v>
      </c>
      <c r="D164" s="750">
        <v>122</v>
      </c>
      <c r="E164" s="754">
        <f>D164*H25</f>
        <v>1648.6470000000002</v>
      </c>
      <c r="F164" s="746">
        <f t="shared" si="12"/>
        <v>2061</v>
      </c>
      <c r="G164" s="783">
        <f t="shared" si="13"/>
        <v>2473.2</v>
      </c>
      <c r="H164" s="457"/>
    </row>
    <row r="165" spans="1:8" s="116" customFormat="1" ht="14.25" customHeight="1">
      <c r="A165" s="1155"/>
      <c r="B165" s="779"/>
      <c r="C165" s="785" t="s">
        <v>644</v>
      </c>
      <c r="D165" s="750">
        <v>122</v>
      </c>
      <c r="E165" s="754">
        <f>D165*H25</f>
        <v>1648.6470000000002</v>
      </c>
      <c r="F165" s="746">
        <f t="shared" si="12"/>
        <v>2061</v>
      </c>
      <c r="G165" s="783">
        <f t="shared" si="13"/>
        <v>2473.2</v>
      </c>
      <c r="H165" s="457"/>
    </row>
    <row r="166" spans="1:8" s="116" customFormat="1" ht="14.25" customHeight="1">
      <c r="A166" s="1155"/>
      <c r="B166" s="779"/>
      <c r="C166" s="785" t="s">
        <v>578</v>
      </c>
      <c r="D166" s="750">
        <v>122</v>
      </c>
      <c r="E166" s="754">
        <f>D166*H25</f>
        <v>1648.6470000000002</v>
      </c>
      <c r="F166" s="746">
        <f t="shared" si="12"/>
        <v>2061</v>
      </c>
      <c r="G166" s="783">
        <f t="shared" si="13"/>
        <v>2473.2</v>
      </c>
      <c r="H166" s="457"/>
    </row>
    <row r="167" spans="1:8" s="116" customFormat="1" ht="14.25" customHeight="1">
      <c r="A167" s="1155"/>
      <c r="B167" s="779"/>
      <c r="C167" s="785" t="s">
        <v>941</v>
      </c>
      <c r="D167" s="750">
        <v>122</v>
      </c>
      <c r="E167" s="754">
        <f>D167*H25</f>
        <v>1648.6470000000002</v>
      </c>
      <c r="F167" s="746">
        <f t="shared" si="12"/>
        <v>2061</v>
      </c>
      <c r="G167" s="783">
        <f t="shared" si="13"/>
        <v>2473.2</v>
      </c>
      <c r="H167" s="457"/>
    </row>
    <row r="168" spans="1:8" s="116" customFormat="1" ht="14.25" customHeight="1">
      <c r="A168" s="1155"/>
      <c r="B168" s="779"/>
      <c r="C168" s="785" t="s">
        <v>942</v>
      </c>
      <c r="D168" s="750">
        <v>122</v>
      </c>
      <c r="E168" s="754">
        <f>D168*H25</f>
        <v>1648.6470000000002</v>
      </c>
      <c r="F168" s="746">
        <f t="shared" si="12"/>
        <v>2061</v>
      </c>
      <c r="G168" s="783">
        <f t="shared" si="13"/>
        <v>2473.2</v>
      </c>
      <c r="H168" s="457"/>
    </row>
    <row r="169" spans="1:8" s="116" customFormat="1" ht="14.25" customHeight="1">
      <c r="A169" s="1155"/>
      <c r="B169" s="779"/>
      <c r="C169" s="785" t="s">
        <v>966</v>
      </c>
      <c r="D169" s="750">
        <v>75</v>
      </c>
      <c r="E169" s="754">
        <f>D169*H25</f>
        <v>1013.5125</v>
      </c>
      <c r="F169" s="746">
        <f t="shared" si="12"/>
        <v>1267</v>
      </c>
      <c r="G169" s="783">
        <f t="shared" si="13"/>
        <v>1520.3999999999999</v>
      </c>
      <c r="H169" s="457"/>
    </row>
    <row r="170" spans="1:8" s="116" customFormat="1" ht="14.25" customHeight="1">
      <c r="A170" s="1155"/>
      <c r="B170" s="779"/>
      <c r="C170" s="785" t="s">
        <v>967</v>
      </c>
      <c r="D170" s="750">
        <v>90</v>
      </c>
      <c r="E170" s="754">
        <f>D170*H25</f>
        <v>1216.2150000000001</v>
      </c>
      <c r="F170" s="746">
        <f t="shared" si="12"/>
        <v>1520</v>
      </c>
      <c r="G170" s="783">
        <f t="shared" si="13"/>
        <v>1824</v>
      </c>
      <c r="H170" s="457"/>
    </row>
    <row r="171" spans="1:8" s="116" customFormat="1" ht="14.25" customHeight="1">
      <c r="A171" s="1155"/>
      <c r="B171" s="779"/>
      <c r="C171" s="785" t="s">
        <v>968</v>
      </c>
      <c r="D171" s="750">
        <v>75</v>
      </c>
      <c r="E171" s="754">
        <f>D171*H25</f>
        <v>1013.5125</v>
      </c>
      <c r="F171" s="746">
        <f t="shared" si="12"/>
        <v>1267</v>
      </c>
      <c r="G171" s="783">
        <f t="shared" si="13"/>
        <v>1520.3999999999999</v>
      </c>
      <c r="H171" s="457"/>
    </row>
    <row r="172" spans="1:8" s="116" customFormat="1" ht="14.25" customHeight="1">
      <c r="A172" s="1155"/>
      <c r="B172" s="779"/>
      <c r="C172" s="785" t="s">
        <v>943</v>
      </c>
      <c r="D172" s="750">
        <v>122</v>
      </c>
      <c r="E172" s="754">
        <f>D172*H25</f>
        <v>1648.6470000000002</v>
      </c>
      <c r="F172" s="746">
        <f t="shared" si="12"/>
        <v>2061</v>
      </c>
      <c r="G172" s="783">
        <f t="shared" si="13"/>
        <v>2473.2</v>
      </c>
      <c r="H172" s="457"/>
    </row>
    <row r="173" spans="1:8" s="116" customFormat="1" ht="24.75" customHeight="1">
      <c r="A173" s="1155"/>
      <c r="B173" s="765"/>
      <c r="C173" s="784" t="s">
        <v>717</v>
      </c>
      <c r="D173" s="750"/>
      <c r="E173" s="754"/>
      <c r="F173" s="746"/>
      <c r="G173" s="783"/>
      <c r="H173" s="457"/>
    </row>
    <row r="174" spans="1:8" s="116" customFormat="1" ht="12.75" customHeight="1">
      <c r="A174" s="1155"/>
      <c r="B174" s="765"/>
      <c r="C174" s="782" t="s">
        <v>703</v>
      </c>
      <c r="D174" s="750">
        <v>160</v>
      </c>
      <c r="E174" s="754">
        <f t="shared" si="9"/>
        <v>2162.16</v>
      </c>
      <c r="F174" s="746">
        <f aca="true" t="shared" si="14" ref="F174:F179">ROUND(E174*1.25,0)</f>
        <v>2703</v>
      </c>
      <c r="G174" s="783">
        <f t="shared" si="11"/>
        <v>3243.6</v>
      </c>
      <c r="H174" s="457"/>
    </row>
    <row r="175" spans="1:8" s="116" customFormat="1" ht="12.75" customHeight="1">
      <c r="A175" s="1155"/>
      <c r="B175" s="765"/>
      <c r="C175" s="782" t="s">
        <v>704</v>
      </c>
      <c r="D175" s="750">
        <v>160</v>
      </c>
      <c r="E175" s="754">
        <f t="shared" si="9"/>
        <v>2162.16</v>
      </c>
      <c r="F175" s="746">
        <f t="shared" si="14"/>
        <v>2703</v>
      </c>
      <c r="G175" s="783">
        <f t="shared" si="11"/>
        <v>3243.6</v>
      </c>
      <c r="H175" s="457"/>
    </row>
    <row r="176" spans="1:8" s="116" customFormat="1" ht="12.75" customHeight="1">
      <c r="A176" s="1155"/>
      <c r="B176" s="765"/>
      <c r="C176" s="785" t="s">
        <v>583</v>
      </c>
      <c r="D176" s="750">
        <v>160</v>
      </c>
      <c r="E176" s="754">
        <f t="shared" si="9"/>
        <v>2162.16</v>
      </c>
      <c r="F176" s="746">
        <f t="shared" si="14"/>
        <v>2703</v>
      </c>
      <c r="G176" s="783">
        <f t="shared" si="11"/>
        <v>3243.6</v>
      </c>
      <c r="H176" s="457"/>
    </row>
    <row r="177" spans="1:8" s="116" customFormat="1" ht="12.75" customHeight="1">
      <c r="A177" s="1155"/>
      <c r="B177" s="765"/>
      <c r="C177" s="785" t="s">
        <v>326</v>
      </c>
      <c r="D177" s="750">
        <v>160</v>
      </c>
      <c r="E177" s="754">
        <f t="shared" si="9"/>
        <v>2162.16</v>
      </c>
      <c r="F177" s="746">
        <f t="shared" si="14"/>
        <v>2703</v>
      </c>
      <c r="G177" s="783">
        <f t="shared" si="11"/>
        <v>3243.6</v>
      </c>
      <c r="H177" s="457"/>
    </row>
    <row r="178" spans="1:8" s="116" customFormat="1" ht="12.75" customHeight="1">
      <c r="A178" s="1155"/>
      <c r="B178" s="765"/>
      <c r="C178" s="785" t="s">
        <v>190</v>
      </c>
      <c r="D178" s="750">
        <v>160</v>
      </c>
      <c r="E178" s="754">
        <f t="shared" si="9"/>
        <v>2162.16</v>
      </c>
      <c r="F178" s="746">
        <f t="shared" si="14"/>
        <v>2703</v>
      </c>
      <c r="G178" s="783">
        <f t="shared" si="11"/>
        <v>3243.6</v>
      </c>
      <c r="H178" s="457"/>
    </row>
    <row r="179" spans="1:8" s="116" customFormat="1" ht="12.75" customHeight="1">
      <c r="A179" s="1155"/>
      <c r="B179" s="765"/>
      <c r="C179" s="785" t="s">
        <v>50</v>
      </c>
      <c r="D179" s="750">
        <v>160</v>
      </c>
      <c r="E179" s="754">
        <f>D179*$H$25</f>
        <v>2162.16</v>
      </c>
      <c r="F179" s="746">
        <f t="shared" si="14"/>
        <v>2703</v>
      </c>
      <c r="G179" s="783">
        <f>F179*1.2</f>
        <v>3243.6</v>
      </c>
      <c r="H179" s="457"/>
    </row>
    <row r="180" spans="1:8" s="116" customFormat="1" ht="25.5" customHeight="1">
      <c r="A180" s="1155"/>
      <c r="B180" s="765"/>
      <c r="C180" s="902" t="s">
        <v>718</v>
      </c>
      <c r="D180" s="893"/>
      <c r="E180" s="894"/>
      <c r="F180" s="790"/>
      <c r="G180" s="896"/>
      <c r="H180" s="457"/>
    </row>
    <row r="181" spans="1:8" s="116" customFormat="1" ht="12.75" customHeight="1">
      <c r="A181" s="1155"/>
      <c r="B181" s="765"/>
      <c r="C181" s="897" t="s">
        <v>703</v>
      </c>
      <c r="D181" s="893">
        <v>191</v>
      </c>
      <c r="E181" s="894">
        <f>D181*H25</f>
        <v>2581.0785</v>
      </c>
      <c r="F181" s="790">
        <f>ROUND(E181*1.25,0)</f>
        <v>3226</v>
      </c>
      <c r="G181" s="896">
        <f t="shared" si="11"/>
        <v>3871.2</v>
      </c>
      <c r="H181" s="457"/>
    </row>
    <row r="182" spans="1:8" s="116" customFormat="1" ht="12.75" customHeight="1">
      <c r="A182" s="1155"/>
      <c r="B182" s="765"/>
      <c r="C182" s="897" t="s">
        <v>704</v>
      </c>
      <c r="D182" s="893">
        <v>191</v>
      </c>
      <c r="E182" s="894">
        <f>D182*H25</f>
        <v>2581.0785</v>
      </c>
      <c r="F182" s="790">
        <f>ROUND(E182*1.25,0)</f>
        <v>3226</v>
      </c>
      <c r="G182" s="896">
        <f t="shared" si="11"/>
        <v>3871.2</v>
      </c>
      <c r="H182" s="457"/>
    </row>
    <row r="183" spans="1:8" s="116" customFormat="1" ht="12.75" customHeight="1">
      <c r="A183" s="1155"/>
      <c r="B183" s="765"/>
      <c r="C183" s="794" t="s">
        <v>583</v>
      </c>
      <c r="D183" s="893">
        <v>191</v>
      </c>
      <c r="E183" s="894">
        <f>D183*H25</f>
        <v>2581.0785</v>
      </c>
      <c r="F183" s="790">
        <f>ROUND(E183*1.25,0)</f>
        <v>3226</v>
      </c>
      <c r="G183" s="896">
        <f t="shared" si="11"/>
        <v>3871.2</v>
      </c>
      <c r="H183" s="457"/>
    </row>
    <row r="184" spans="1:8" s="116" customFormat="1" ht="12.75">
      <c r="A184" s="1155"/>
      <c r="B184" s="765"/>
      <c r="C184" s="794" t="s">
        <v>326</v>
      </c>
      <c r="D184" s="893">
        <v>191</v>
      </c>
      <c r="E184" s="894">
        <f>D184*H25</f>
        <v>2581.0785</v>
      </c>
      <c r="F184" s="790">
        <f>ROUND(E184*1.25,0)</f>
        <v>3226</v>
      </c>
      <c r="G184" s="896">
        <f t="shared" si="11"/>
        <v>3871.2</v>
      </c>
      <c r="H184" s="457"/>
    </row>
    <row r="185" spans="1:8" s="116" customFormat="1" ht="12.75">
      <c r="A185" s="1155"/>
      <c r="B185" s="765"/>
      <c r="C185" s="1026" t="s">
        <v>50</v>
      </c>
      <c r="D185" s="1022">
        <v>220</v>
      </c>
      <c r="E185" s="1023">
        <f>D185*H25</f>
        <v>2972.9700000000003</v>
      </c>
      <c r="F185" s="1024">
        <f>ROUND(E185*1.25,0)</f>
        <v>3716</v>
      </c>
      <c r="G185" s="1025">
        <f>F185*1.2</f>
        <v>4459.2</v>
      </c>
      <c r="H185" s="457"/>
    </row>
    <row r="186" spans="1:8" s="116" customFormat="1" ht="15" customHeight="1">
      <c r="A186" s="1155"/>
      <c r="B186" s="765"/>
      <c r="C186" s="807" t="s">
        <v>658</v>
      </c>
      <c r="D186" s="750"/>
      <c r="E186" s="787"/>
      <c r="F186" s="808"/>
      <c r="G186" s="783"/>
      <c r="H186" s="457"/>
    </row>
    <row r="187" spans="1:8" s="116" customFormat="1" ht="12.75">
      <c r="A187" s="1155"/>
      <c r="B187" s="765"/>
      <c r="C187" s="791" t="s">
        <v>584</v>
      </c>
      <c r="D187" s="809">
        <v>25</v>
      </c>
      <c r="E187" s="754">
        <f>D187*$H$26</f>
        <v>311.325</v>
      </c>
      <c r="F187" s="746">
        <f aca="true" t="shared" si="15" ref="F187:F192">ROUND(E187*1.25,0)</f>
        <v>389</v>
      </c>
      <c r="G187" s="783">
        <f t="shared" si="11"/>
        <v>466.79999999999995</v>
      </c>
      <c r="H187" s="467"/>
    </row>
    <row r="188" spans="1:8" s="116" customFormat="1" ht="24.75" customHeight="1">
      <c r="A188" s="1155"/>
      <c r="B188" s="765"/>
      <c r="C188" s="791" t="s">
        <v>953</v>
      </c>
      <c r="D188" s="810">
        <v>35</v>
      </c>
      <c r="E188" s="754">
        <f>D188*$H$26</f>
        <v>435.85499999999996</v>
      </c>
      <c r="F188" s="746">
        <f t="shared" si="15"/>
        <v>545</v>
      </c>
      <c r="G188" s="783">
        <f t="shared" si="11"/>
        <v>654</v>
      </c>
      <c r="H188" s="382"/>
    </row>
    <row r="189" spans="1:8" s="116" customFormat="1" ht="17.25" customHeight="1">
      <c r="A189" s="1155"/>
      <c r="B189" s="765"/>
      <c r="C189" s="986" t="s">
        <v>952</v>
      </c>
      <c r="D189" s="810">
        <v>50</v>
      </c>
      <c r="E189" s="754">
        <f>D189*H26</f>
        <v>622.65</v>
      </c>
      <c r="F189" s="746">
        <f t="shared" si="15"/>
        <v>778</v>
      </c>
      <c r="G189" s="783">
        <f t="shared" si="11"/>
        <v>933.5999999999999</v>
      </c>
      <c r="H189" s="382"/>
    </row>
    <row r="190" spans="1:8" s="116" customFormat="1" ht="17.25" customHeight="1">
      <c r="A190" s="1155"/>
      <c r="B190" s="765"/>
      <c r="C190" s="986" t="s">
        <v>330</v>
      </c>
      <c r="D190" s="810">
        <v>50</v>
      </c>
      <c r="E190" s="754">
        <f>D190*H26</f>
        <v>622.65</v>
      </c>
      <c r="F190" s="746">
        <f t="shared" si="15"/>
        <v>778</v>
      </c>
      <c r="G190" s="783">
        <f t="shared" si="11"/>
        <v>933.5999999999999</v>
      </c>
      <c r="H190" s="382"/>
    </row>
    <row r="191" spans="1:8" s="116" customFormat="1" ht="13.5" customHeight="1">
      <c r="A191" s="1155"/>
      <c r="B191" s="765"/>
      <c r="C191" s="791" t="s">
        <v>375</v>
      </c>
      <c r="D191" s="810">
        <v>45</v>
      </c>
      <c r="E191" s="754">
        <f>D191*$H$26</f>
        <v>560.385</v>
      </c>
      <c r="F191" s="746">
        <f t="shared" si="15"/>
        <v>700</v>
      </c>
      <c r="G191" s="783">
        <f t="shared" si="11"/>
        <v>840</v>
      </c>
      <c r="H191" s="382"/>
    </row>
    <row r="192" spans="1:8" s="116" customFormat="1" ht="27.75" customHeight="1">
      <c r="A192" s="1155"/>
      <c r="B192" s="765"/>
      <c r="C192" s="785" t="s">
        <v>172</v>
      </c>
      <c r="D192" s="800">
        <v>80</v>
      </c>
      <c r="E192" s="754">
        <f>D192*$H$26</f>
        <v>996.24</v>
      </c>
      <c r="F192" s="746">
        <f t="shared" si="15"/>
        <v>1245</v>
      </c>
      <c r="G192" s="783">
        <f t="shared" si="11"/>
        <v>1494</v>
      </c>
      <c r="H192" s="382"/>
    </row>
    <row r="193" spans="1:8" s="116" customFormat="1" ht="14.25" customHeight="1">
      <c r="A193" s="1155"/>
      <c r="B193" s="765"/>
      <c r="C193" s="811" t="s">
        <v>711</v>
      </c>
      <c r="D193" s="800"/>
      <c r="E193" s="812"/>
      <c r="F193" s="801"/>
      <c r="G193" s="783"/>
      <c r="H193" s="382"/>
    </row>
    <row r="194" spans="1:8" s="116" customFormat="1" ht="24.75" thickBot="1">
      <c r="A194" s="1155"/>
      <c r="B194" s="765"/>
      <c r="C194" s="791" t="s">
        <v>108</v>
      </c>
      <c r="D194" s="800">
        <v>1300</v>
      </c>
      <c r="E194" s="754">
        <f>D194*$H$27</f>
        <v>17007.9</v>
      </c>
      <c r="F194" s="801">
        <f>ROUND(E194*1.25,0)</f>
        <v>21260</v>
      </c>
      <c r="G194" s="783">
        <f t="shared" si="11"/>
        <v>25512</v>
      </c>
      <c r="H194" s="382"/>
    </row>
    <row r="195" spans="1:8" s="116" customFormat="1" ht="15" customHeight="1" thickBot="1">
      <c r="A195" s="1147" t="s">
        <v>739</v>
      </c>
      <c r="B195" s="760" t="s">
        <v>378</v>
      </c>
      <c r="C195" s="777"/>
      <c r="D195" s="761"/>
      <c r="E195" s="761"/>
      <c r="F195" s="802"/>
      <c r="G195" s="803"/>
      <c r="H195" s="337"/>
    </row>
    <row r="196" spans="1:8" s="116" customFormat="1" ht="12.75">
      <c r="A196" s="1148"/>
      <c r="B196" s="765"/>
      <c r="C196" s="804" t="s">
        <v>700</v>
      </c>
      <c r="D196" s="743"/>
      <c r="E196" s="743"/>
      <c r="F196" s="805"/>
      <c r="G196" s="806"/>
      <c r="H196" s="337"/>
    </row>
    <row r="197" spans="1:8" s="116" customFormat="1" ht="12.75" customHeight="1">
      <c r="A197" s="1149"/>
      <c r="B197" s="765"/>
      <c r="C197" s="782" t="s">
        <v>766</v>
      </c>
      <c r="D197" s="750">
        <v>15</v>
      </c>
      <c r="E197" s="754">
        <f>D197*$H$25</f>
        <v>202.70250000000001</v>
      </c>
      <c r="F197" s="746">
        <f>ROUND(E197*1.25,0)</f>
        <v>253</v>
      </c>
      <c r="G197" s="783">
        <f>F197*1.2</f>
        <v>303.59999999999997</v>
      </c>
      <c r="H197" s="457"/>
    </row>
    <row r="198" spans="1:8" s="116" customFormat="1" ht="12.75" customHeight="1">
      <c r="A198" s="1149"/>
      <c r="B198" s="765"/>
      <c r="C198" s="782" t="s">
        <v>767</v>
      </c>
      <c r="D198" s="750">
        <v>10</v>
      </c>
      <c r="E198" s="754">
        <f aca="true" t="shared" si="16" ref="E198:E252">D198*$H$25</f>
        <v>135.135</v>
      </c>
      <c r="F198" s="746">
        <f>ROUND(E198*1.25,0)</f>
        <v>169</v>
      </c>
      <c r="G198" s="783">
        <f aca="true" t="shared" si="17" ref="G198:G273">F198*1.2</f>
        <v>202.79999999999998</v>
      </c>
      <c r="H198" s="457"/>
    </row>
    <row r="199" spans="1:8" s="116" customFormat="1" ht="12.75" customHeight="1">
      <c r="A199" s="1149"/>
      <c r="B199" s="765"/>
      <c r="C199" s="782" t="s">
        <v>768</v>
      </c>
      <c r="D199" s="750">
        <v>20</v>
      </c>
      <c r="E199" s="754">
        <f t="shared" si="16"/>
        <v>270.27</v>
      </c>
      <c r="F199" s="746">
        <f>ROUND(E199*1.25,0)</f>
        <v>338</v>
      </c>
      <c r="G199" s="783">
        <f t="shared" si="17"/>
        <v>405.59999999999997</v>
      </c>
      <c r="H199" s="457"/>
    </row>
    <row r="200" spans="1:8" s="116" customFormat="1" ht="12.75" customHeight="1">
      <c r="A200" s="1149"/>
      <c r="B200" s="765"/>
      <c r="C200" s="782" t="s">
        <v>552</v>
      </c>
      <c r="D200" s="750">
        <v>20</v>
      </c>
      <c r="E200" s="754">
        <f t="shared" si="16"/>
        <v>270.27</v>
      </c>
      <c r="F200" s="746">
        <f>ROUND(E200*1.25,0)</f>
        <v>338</v>
      </c>
      <c r="G200" s="783">
        <f t="shared" si="17"/>
        <v>405.59999999999997</v>
      </c>
      <c r="H200" s="457"/>
    </row>
    <row r="201" spans="1:8" s="116" customFormat="1" ht="15" customHeight="1">
      <c r="A201" s="1149"/>
      <c r="B201" s="765"/>
      <c r="C201" s="784" t="s">
        <v>699</v>
      </c>
      <c r="D201" s="750"/>
      <c r="E201" s="754"/>
      <c r="F201" s="746"/>
      <c r="G201" s="783"/>
      <c r="H201" s="457"/>
    </row>
    <row r="202" spans="1:8" s="116" customFormat="1" ht="12.75">
      <c r="A202" s="1149"/>
      <c r="B202" s="765"/>
      <c r="C202" s="785" t="s">
        <v>590</v>
      </c>
      <c r="D202" s="750">
        <v>85</v>
      </c>
      <c r="E202" s="754">
        <f t="shared" si="16"/>
        <v>1148.6475</v>
      </c>
      <c r="F202" s="746">
        <f aca="true" t="shared" si="18" ref="F202:F228">ROUND(E202*1.25,0)</f>
        <v>1436</v>
      </c>
      <c r="G202" s="783">
        <f t="shared" si="17"/>
        <v>1723.2</v>
      </c>
      <c r="H202" s="457"/>
    </row>
    <row r="203" spans="1:8" s="116" customFormat="1" ht="12.75">
      <c r="A203" s="1149"/>
      <c r="B203" s="765"/>
      <c r="C203" s="785" t="s">
        <v>139</v>
      </c>
      <c r="D203" s="750">
        <v>25</v>
      </c>
      <c r="E203" s="754">
        <f t="shared" si="16"/>
        <v>337.83750000000003</v>
      </c>
      <c r="F203" s="746">
        <f t="shared" si="18"/>
        <v>422</v>
      </c>
      <c r="G203" s="783">
        <f t="shared" si="17"/>
        <v>506.4</v>
      </c>
      <c r="H203" s="457"/>
    </row>
    <row r="204" spans="1:8" s="116" customFormat="1" ht="12.75">
      <c r="A204" s="1149"/>
      <c r="B204" s="765"/>
      <c r="C204" s="785" t="s">
        <v>865</v>
      </c>
      <c r="D204" s="750">
        <v>10</v>
      </c>
      <c r="E204" s="754">
        <f t="shared" si="16"/>
        <v>135.135</v>
      </c>
      <c r="F204" s="746">
        <f t="shared" si="18"/>
        <v>169</v>
      </c>
      <c r="G204" s="783">
        <f t="shared" si="17"/>
        <v>202.79999999999998</v>
      </c>
      <c r="H204" s="457"/>
    </row>
    <row r="205" spans="1:8" s="116" customFormat="1" ht="12.75">
      <c r="A205" s="1149"/>
      <c r="B205" s="765"/>
      <c r="C205" s="785" t="s">
        <v>644</v>
      </c>
      <c r="D205" s="750">
        <v>10</v>
      </c>
      <c r="E205" s="754">
        <f t="shared" si="16"/>
        <v>135.135</v>
      </c>
      <c r="F205" s="746">
        <f t="shared" si="18"/>
        <v>169</v>
      </c>
      <c r="G205" s="783">
        <f t="shared" si="17"/>
        <v>202.79999999999998</v>
      </c>
      <c r="H205" s="457"/>
    </row>
    <row r="206" spans="1:8" s="116" customFormat="1" ht="12.75">
      <c r="A206" s="1149"/>
      <c r="B206" s="765"/>
      <c r="C206" s="785" t="s">
        <v>578</v>
      </c>
      <c r="D206" s="750">
        <v>40</v>
      </c>
      <c r="E206" s="754">
        <f t="shared" si="16"/>
        <v>540.54</v>
      </c>
      <c r="F206" s="746">
        <f t="shared" si="18"/>
        <v>676</v>
      </c>
      <c r="G206" s="783">
        <f t="shared" si="17"/>
        <v>811.1999999999999</v>
      </c>
      <c r="H206" s="457"/>
    </row>
    <row r="207" spans="1:8" s="116" customFormat="1" ht="12.75">
      <c r="A207" s="1149"/>
      <c r="B207" s="765"/>
      <c r="C207" s="785" t="s">
        <v>577</v>
      </c>
      <c r="D207" s="750">
        <v>260</v>
      </c>
      <c r="E207" s="754">
        <f t="shared" si="16"/>
        <v>3513.51</v>
      </c>
      <c r="F207" s="746">
        <f t="shared" si="18"/>
        <v>4392</v>
      </c>
      <c r="G207" s="783">
        <f t="shared" si="17"/>
        <v>5270.4</v>
      </c>
      <c r="H207" s="457"/>
    </row>
    <row r="208" spans="1:8" s="116" customFormat="1" ht="12.75">
      <c r="A208" s="1149"/>
      <c r="B208" s="765"/>
      <c r="C208" s="785" t="s">
        <v>379</v>
      </c>
      <c r="D208" s="793">
        <v>40</v>
      </c>
      <c r="E208" s="754">
        <f t="shared" si="16"/>
        <v>540.54</v>
      </c>
      <c r="F208" s="746">
        <f t="shared" si="18"/>
        <v>676</v>
      </c>
      <c r="G208" s="783">
        <f t="shared" si="17"/>
        <v>811.1999999999999</v>
      </c>
      <c r="H208" s="457"/>
    </row>
    <row r="209" spans="1:8" s="116" customFormat="1" ht="12.75">
      <c r="A209" s="1149"/>
      <c r="B209" s="765"/>
      <c r="C209" s="794" t="s">
        <v>45</v>
      </c>
      <c r="D209" s="893">
        <v>75</v>
      </c>
      <c r="E209" s="894">
        <f t="shared" si="16"/>
        <v>1013.5125</v>
      </c>
      <c r="F209" s="790">
        <f t="shared" si="18"/>
        <v>1267</v>
      </c>
      <c r="G209" s="896">
        <f t="shared" si="17"/>
        <v>1520.3999999999999</v>
      </c>
      <c r="H209" s="457"/>
    </row>
    <row r="210" spans="1:8" s="116" customFormat="1" ht="12.75">
      <c r="A210" s="1149"/>
      <c r="B210" s="765"/>
      <c r="C210" s="794" t="s">
        <v>46</v>
      </c>
      <c r="D210" s="893">
        <v>160</v>
      </c>
      <c r="E210" s="894">
        <f t="shared" si="16"/>
        <v>2162.16</v>
      </c>
      <c r="F210" s="790">
        <f t="shared" si="18"/>
        <v>2703</v>
      </c>
      <c r="G210" s="896">
        <f t="shared" si="17"/>
        <v>3243.6</v>
      </c>
      <c r="H210" s="457"/>
    </row>
    <row r="211" spans="1:8" s="116" customFormat="1" ht="12.75">
      <c r="A211" s="1149"/>
      <c r="B211" s="765"/>
      <c r="C211" s="785" t="s">
        <v>592</v>
      </c>
      <c r="D211" s="750">
        <v>55</v>
      </c>
      <c r="E211" s="754">
        <f t="shared" si="16"/>
        <v>743.2425000000001</v>
      </c>
      <c r="F211" s="746">
        <f t="shared" si="18"/>
        <v>929</v>
      </c>
      <c r="G211" s="783">
        <f t="shared" si="17"/>
        <v>1114.8</v>
      </c>
      <c r="H211" s="457"/>
    </row>
    <row r="212" spans="1:8" s="116" customFormat="1" ht="12.75">
      <c r="A212" s="1149"/>
      <c r="B212" s="765"/>
      <c r="C212" s="785" t="s">
        <v>190</v>
      </c>
      <c r="D212" s="750">
        <v>70</v>
      </c>
      <c r="E212" s="754">
        <f t="shared" si="16"/>
        <v>945.945</v>
      </c>
      <c r="F212" s="746">
        <f t="shared" si="18"/>
        <v>1182</v>
      </c>
      <c r="G212" s="783">
        <f t="shared" si="17"/>
        <v>1418.3999999999999</v>
      </c>
      <c r="H212" s="457"/>
    </row>
    <row r="213" spans="1:8" s="116" customFormat="1" ht="12.75">
      <c r="A213" s="1149"/>
      <c r="B213" s="765"/>
      <c r="C213" s="785" t="s">
        <v>582</v>
      </c>
      <c r="D213" s="750">
        <v>130</v>
      </c>
      <c r="E213" s="754">
        <f t="shared" si="16"/>
        <v>1756.755</v>
      </c>
      <c r="F213" s="746">
        <f t="shared" si="18"/>
        <v>2196</v>
      </c>
      <c r="G213" s="783">
        <f t="shared" si="17"/>
        <v>2635.2</v>
      </c>
      <c r="H213" s="457"/>
    </row>
    <row r="214" spans="1:8" s="116" customFormat="1" ht="12.75">
      <c r="A214" s="1149"/>
      <c r="B214" s="765"/>
      <c r="C214" s="785" t="s">
        <v>569</v>
      </c>
      <c r="D214" s="750">
        <v>45</v>
      </c>
      <c r="E214" s="754">
        <f t="shared" si="16"/>
        <v>608.1075000000001</v>
      </c>
      <c r="F214" s="746">
        <f t="shared" si="18"/>
        <v>760</v>
      </c>
      <c r="G214" s="783">
        <f t="shared" si="17"/>
        <v>912</v>
      </c>
      <c r="H214" s="457"/>
    </row>
    <row r="215" spans="1:8" s="116" customFormat="1" ht="13.5" customHeight="1">
      <c r="A215" s="1149"/>
      <c r="B215" s="765"/>
      <c r="C215" s="785" t="s">
        <v>570</v>
      </c>
      <c r="D215" s="750">
        <v>245</v>
      </c>
      <c r="E215" s="754">
        <f t="shared" si="16"/>
        <v>3310.8075000000003</v>
      </c>
      <c r="F215" s="746">
        <f t="shared" si="18"/>
        <v>4139</v>
      </c>
      <c r="G215" s="783">
        <f t="shared" si="17"/>
        <v>4966.8</v>
      </c>
      <c r="H215" s="457"/>
    </row>
    <row r="216" spans="1:8" s="116" customFormat="1" ht="12.75">
      <c r="A216" s="1149"/>
      <c r="B216" s="765"/>
      <c r="C216" s="785" t="s">
        <v>690</v>
      </c>
      <c r="D216" s="750">
        <v>65</v>
      </c>
      <c r="E216" s="754">
        <f t="shared" si="16"/>
        <v>878.3775</v>
      </c>
      <c r="F216" s="746">
        <f t="shared" si="18"/>
        <v>1098</v>
      </c>
      <c r="G216" s="783">
        <f t="shared" si="17"/>
        <v>1317.6</v>
      </c>
      <c r="H216" s="457"/>
    </row>
    <row r="217" spans="1:8" s="116" customFormat="1" ht="12.75">
      <c r="A217" s="1149"/>
      <c r="B217" s="765"/>
      <c r="C217" s="785" t="s">
        <v>572</v>
      </c>
      <c r="D217" s="750">
        <v>65</v>
      </c>
      <c r="E217" s="754">
        <f t="shared" si="16"/>
        <v>878.3775</v>
      </c>
      <c r="F217" s="746">
        <f t="shared" si="18"/>
        <v>1098</v>
      </c>
      <c r="G217" s="783">
        <f t="shared" si="17"/>
        <v>1317.6</v>
      </c>
      <c r="H217" s="457"/>
    </row>
    <row r="218" spans="1:8" s="116" customFormat="1" ht="12.75">
      <c r="A218" s="1149"/>
      <c r="B218" s="765"/>
      <c r="C218" s="785" t="s">
        <v>593</v>
      </c>
      <c r="D218" s="750">
        <v>120</v>
      </c>
      <c r="E218" s="754">
        <f t="shared" si="16"/>
        <v>1621.6200000000001</v>
      </c>
      <c r="F218" s="746">
        <f t="shared" si="18"/>
        <v>2027</v>
      </c>
      <c r="G218" s="783">
        <f t="shared" si="17"/>
        <v>2432.4</v>
      </c>
      <c r="H218" s="457"/>
    </row>
    <row r="219" spans="1:8" s="116" customFormat="1" ht="12.75">
      <c r="A219" s="1149"/>
      <c r="B219" s="765"/>
      <c r="C219" s="794" t="s">
        <v>581</v>
      </c>
      <c r="D219" s="893">
        <v>180</v>
      </c>
      <c r="E219" s="894">
        <f t="shared" si="16"/>
        <v>2432.4300000000003</v>
      </c>
      <c r="F219" s="790">
        <f t="shared" si="18"/>
        <v>3041</v>
      </c>
      <c r="G219" s="896">
        <f t="shared" si="17"/>
        <v>3649.2</v>
      </c>
      <c r="H219" s="457"/>
    </row>
    <row r="220" spans="1:8" s="116" customFormat="1" ht="12.75">
      <c r="A220" s="1149"/>
      <c r="B220" s="765"/>
      <c r="C220" s="794" t="s">
        <v>594</v>
      </c>
      <c r="D220" s="893">
        <v>216</v>
      </c>
      <c r="E220" s="894">
        <f>D220*H25</f>
        <v>2918.916</v>
      </c>
      <c r="F220" s="790">
        <f t="shared" si="18"/>
        <v>3649</v>
      </c>
      <c r="G220" s="896">
        <f t="shared" si="17"/>
        <v>4378.8</v>
      </c>
      <c r="H220" s="457"/>
    </row>
    <row r="221" spans="1:8" s="116" customFormat="1" ht="13.5" customHeight="1">
      <c r="A221" s="1149"/>
      <c r="B221" s="765"/>
      <c r="C221" s="785" t="s">
        <v>864</v>
      </c>
      <c r="D221" s="750">
        <v>110</v>
      </c>
      <c r="E221" s="754">
        <f t="shared" si="16"/>
        <v>1486.4850000000001</v>
      </c>
      <c r="F221" s="746">
        <f t="shared" si="18"/>
        <v>1858</v>
      </c>
      <c r="G221" s="783">
        <f t="shared" si="17"/>
        <v>2229.6</v>
      </c>
      <c r="H221" s="457"/>
    </row>
    <row r="222" spans="1:8" s="116" customFormat="1" ht="12.75">
      <c r="A222" s="1149"/>
      <c r="B222" s="765"/>
      <c r="C222" s="785" t="s">
        <v>580</v>
      </c>
      <c r="D222" s="750">
        <v>95</v>
      </c>
      <c r="E222" s="754">
        <f t="shared" si="16"/>
        <v>1283.7825</v>
      </c>
      <c r="F222" s="746">
        <f t="shared" si="18"/>
        <v>1605</v>
      </c>
      <c r="G222" s="783">
        <f t="shared" si="17"/>
        <v>1926</v>
      </c>
      <c r="H222" s="457"/>
    </row>
    <row r="223" spans="1:8" s="116" customFormat="1" ht="12.75">
      <c r="A223" s="1149"/>
      <c r="B223" s="765"/>
      <c r="C223" s="785" t="s">
        <v>595</v>
      </c>
      <c r="D223" s="750">
        <v>70</v>
      </c>
      <c r="E223" s="754">
        <f t="shared" si="16"/>
        <v>945.945</v>
      </c>
      <c r="F223" s="746">
        <f t="shared" si="18"/>
        <v>1182</v>
      </c>
      <c r="G223" s="783">
        <f t="shared" si="17"/>
        <v>1418.3999999999999</v>
      </c>
      <c r="H223" s="457"/>
    </row>
    <row r="224" spans="1:8" s="116" customFormat="1" ht="12.75">
      <c r="A224" s="1149"/>
      <c r="B224" s="765"/>
      <c r="C224" s="785" t="s">
        <v>702</v>
      </c>
      <c r="D224" s="750">
        <v>145</v>
      </c>
      <c r="E224" s="754">
        <f t="shared" si="16"/>
        <v>1959.4575</v>
      </c>
      <c r="F224" s="746">
        <f t="shared" si="18"/>
        <v>2449</v>
      </c>
      <c r="G224" s="783">
        <f t="shared" si="17"/>
        <v>2938.7999999999997</v>
      </c>
      <c r="H224" s="457"/>
    </row>
    <row r="225" spans="1:8" s="116" customFormat="1" ht="12.75">
      <c r="A225" s="1149"/>
      <c r="B225" s="765"/>
      <c r="C225" s="785" t="s">
        <v>596</v>
      </c>
      <c r="D225" s="750">
        <v>290</v>
      </c>
      <c r="E225" s="754">
        <f t="shared" si="16"/>
        <v>3918.915</v>
      </c>
      <c r="F225" s="746">
        <f t="shared" si="18"/>
        <v>4899</v>
      </c>
      <c r="G225" s="783">
        <f t="shared" si="17"/>
        <v>5878.8</v>
      </c>
      <c r="H225" s="457"/>
    </row>
    <row r="226" spans="1:8" s="116" customFormat="1" ht="12.75">
      <c r="A226" s="1149"/>
      <c r="B226" s="765"/>
      <c r="C226" s="785" t="s">
        <v>969</v>
      </c>
      <c r="D226" s="750">
        <v>120</v>
      </c>
      <c r="E226" s="754">
        <f t="shared" si="16"/>
        <v>1621.6200000000001</v>
      </c>
      <c r="F226" s="746">
        <f t="shared" si="18"/>
        <v>2027</v>
      </c>
      <c r="G226" s="783">
        <f t="shared" si="17"/>
        <v>2432.4</v>
      </c>
      <c r="H226" s="457"/>
    </row>
    <row r="227" spans="1:8" s="116" customFormat="1" ht="12.75">
      <c r="A227" s="1149"/>
      <c r="B227" s="765"/>
      <c r="C227" s="785" t="s">
        <v>983</v>
      </c>
      <c r="D227" s="750">
        <v>160</v>
      </c>
      <c r="E227" s="754">
        <f t="shared" si="16"/>
        <v>2162.16</v>
      </c>
      <c r="F227" s="746">
        <f t="shared" si="18"/>
        <v>2703</v>
      </c>
      <c r="G227" s="783">
        <f t="shared" si="17"/>
        <v>3243.6</v>
      </c>
      <c r="H227" s="457"/>
    </row>
    <row r="228" spans="1:8" s="116" customFormat="1" ht="12.75">
      <c r="A228" s="1149"/>
      <c r="B228" s="765"/>
      <c r="C228" s="785" t="s">
        <v>50</v>
      </c>
      <c r="D228" s="750">
        <v>195</v>
      </c>
      <c r="E228" s="754">
        <f t="shared" si="16"/>
        <v>2635.1325</v>
      </c>
      <c r="F228" s="746">
        <f t="shared" si="18"/>
        <v>3294</v>
      </c>
      <c r="G228" s="783">
        <f t="shared" si="17"/>
        <v>3952.7999999999997</v>
      </c>
      <c r="H228" s="457"/>
    </row>
    <row r="229" spans="1:8" s="116" customFormat="1" ht="24">
      <c r="A229" s="1149"/>
      <c r="B229" s="765"/>
      <c r="C229" s="796" t="s">
        <v>936</v>
      </c>
      <c r="D229" s="750"/>
      <c r="E229" s="754"/>
      <c r="F229" s="746"/>
      <c r="G229" s="783"/>
      <c r="H229" s="457"/>
    </row>
    <row r="230" spans="1:8" s="116" customFormat="1" ht="12.75">
      <c r="A230" s="1149"/>
      <c r="B230" s="765"/>
      <c r="C230" s="785" t="s">
        <v>46</v>
      </c>
      <c r="D230" s="750">
        <v>117</v>
      </c>
      <c r="E230" s="754">
        <f>D230*H25</f>
        <v>1581.0795</v>
      </c>
      <c r="F230" s="746">
        <f aca="true" t="shared" si="19" ref="F230:F246">ROUND(E230*1.25,0)</f>
        <v>1976</v>
      </c>
      <c r="G230" s="783">
        <f aca="true" t="shared" si="20" ref="G230:G246">F230*1.2</f>
        <v>2371.2</v>
      </c>
      <c r="H230" s="457"/>
    </row>
    <row r="231" spans="1:8" s="116" customFormat="1" ht="12.75">
      <c r="A231" s="1149"/>
      <c r="B231" s="765"/>
      <c r="C231" s="785" t="s">
        <v>45</v>
      </c>
      <c r="D231" s="750">
        <v>117</v>
      </c>
      <c r="E231" s="754">
        <f>D231*H25</f>
        <v>1581.0795</v>
      </c>
      <c r="F231" s="746">
        <f t="shared" si="19"/>
        <v>1976</v>
      </c>
      <c r="G231" s="783">
        <f t="shared" si="20"/>
        <v>2371.2</v>
      </c>
      <c r="H231" s="457"/>
    </row>
    <row r="232" spans="1:8" s="116" customFormat="1" ht="12.75">
      <c r="A232" s="1149"/>
      <c r="B232" s="765"/>
      <c r="C232" s="785" t="s">
        <v>937</v>
      </c>
      <c r="D232" s="750">
        <v>117</v>
      </c>
      <c r="E232" s="754">
        <f>D232*H25</f>
        <v>1581.0795</v>
      </c>
      <c r="F232" s="746">
        <f t="shared" si="19"/>
        <v>1976</v>
      </c>
      <c r="G232" s="783">
        <f t="shared" si="20"/>
        <v>2371.2</v>
      </c>
      <c r="H232" s="457"/>
    </row>
    <row r="233" spans="1:8" s="116" customFormat="1" ht="12.75">
      <c r="A233" s="1149"/>
      <c r="B233" s="765"/>
      <c r="C233" s="785" t="s">
        <v>938</v>
      </c>
      <c r="D233" s="750">
        <v>117</v>
      </c>
      <c r="E233" s="754">
        <f>D233*H25</f>
        <v>1581.0795</v>
      </c>
      <c r="F233" s="746">
        <f t="shared" si="19"/>
        <v>1976</v>
      </c>
      <c r="G233" s="783">
        <f t="shared" si="20"/>
        <v>2371.2</v>
      </c>
      <c r="H233" s="457"/>
    </row>
    <row r="234" spans="1:8" s="116" customFormat="1" ht="12.75">
      <c r="A234" s="1149"/>
      <c r="B234" s="765"/>
      <c r="C234" s="785" t="s">
        <v>577</v>
      </c>
      <c r="D234" s="750">
        <v>117</v>
      </c>
      <c r="E234" s="754">
        <f>D234*H25</f>
        <v>1581.0795</v>
      </c>
      <c r="F234" s="746">
        <f t="shared" si="19"/>
        <v>1976</v>
      </c>
      <c r="G234" s="783">
        <f t="shared" si="20"/>
        <v>2371.2</v>
      </c>
      <c r="H234" s="457"/>
    </row>
    <row r="235" spans="1:8" s="116" customFormat="1" ht="12.75">
      <c r="A235" s="1149"/>
      <c r="B235" s="765"/>
      <c r="C235" s="785" t="s">
        <v>690</v>
      </c>
      <c r="D235" s="750">
        <v>117</v>
      </c>
      <c r="E235" s="754">
        <f>D235*H25</f>
        <v>1581.0795</v>
      </c>
      <c r="F235" s="746">
        <f t="shared" si="19"/>
        <v>1976</v>
      </c>
      <c r="G235" s="783">
        <f t="shared" si="20"/>
        <v>2371.2</v>
      </c>
      <c r="H235" s="457"/>
    </row>
    <row r="236" spans="1:8" s="116" customFormat="1" ht="12.75">
      <c r="A236" s="1149"/>
      <c r="B236" s="765"/>
      <c r="C236" s="785" t="s">
        <v>592</v>
      </c>
      <c r="D236" s="750">
        <v>122</v>
      </c>
      <c r="E236" s="754">
        <f>D236*H25</f>
        <v>1648.6470000000002</v>
      </c>
      <c r="F236" s="746">
        <f t="shared" si="19"/>
        <v>2061</v>
      </c>
      <c r="G236" s="783">
        <f t="shared" si="20"/>
        <v>2473.2</v>
      </c>
      <c r="H236" s="457"/>
    </row>
    <row r="237" spans="1:8" s="116" customFormat="1" ht="12.75">
      <c r="A237" s="1149"/>
      <c r="B237" s="765"/>
      <c r="C237" s="785" t="s">
        <v>939</v>
      </c>
      <c r="D237" s="750">
        <v>122</v>
      </c>
      <c r="E237" s="754">
        <f>D237*H25</f>
        <v>1648.6470000000002</v>
      </c>
      <c r="F237" s="746">
        <f t="shared" si="19"/>
        <v>2061</v>
      </c>
      <c r="G237" s="783">
        <f t="shared" si="20"/>
        <v>2473.2</v>
      </c>
      <c r="H237" s="457"/>
    </row>
    <row r="238" spans="1:8" s="116" customFormat="1" ht="12.75">
      <c r="A238" s="1149"/>
      <c r="B238" s="765"/>
      <c r="C238" s="785" t="s">
        <v>940</v>
      </c>
      <c r="D238" s="750">
        <v>122</v>
      </c>
      <c r="E238" s="754">
        <f>D238*H25</f>
        <v>1648.6470000000002</v>
      </c>
      <c r="F238" s="746">
        <f t="shared" si="19"/>
        <v>2061</v>
      </c>
      <c r="G238" s="783">
        <f t="shared" si="20"/>
        <v>2473.2</v>
      </c>
      <c r="H238" s="457"/>
    </row>
    <row r="239" spans="1:8" s="116" customFormat="1" ht="12.75">
      <c r="A239" s="1149"/>
      <c r="B239" s="765"/>
      <c r="C239" s="785" t="s">
        <v>644</v>
      </c>
      <c r="D239" s="750">
        <v>122</v>
      </c>
      <c r="E239" s="754">
        <f>D239*H25</f>
        <v>1648.6470000000002</v>
      </c>
      <c r="F239" s="746">
        <f t="shared" si="19"/>
        <v>2061</v>
      </c>
      <c r="G239" s="783">
        <f t="shared" si="20"/>
        <v>2473.2</v>
      </c>
      <c r="H239" s="457"/>
    </row>
    <row r="240" spans="1:8" s="116" customFormat="1" ht="12.75">
      <c r="A240" s="1149"/>
      <c r="B240" s="765"/>
      <c r="C240" s="785" t="s">
        <v>578</v>
      </c>
      <c r="D240" s="750">
        <v>122</v>
      </c>
      <c r="E240" s="754">
        <f>D240*H25</f>
        <v>1648.6470000000002</v>
      </c>
      <c r="F240" s="746">
        <f t="shared" si="19"/>
        <v>2061</v>
      </c>
      <c r="G240" s="783">
        <f t="shared" si="20"/>
        <v>2473.2</v>
      </c>
      <c r="H240" s="457"/>
    </row>
    <row r="241" spans="1:8" s="116" customFormat="1" ht="12.75">
      <c r="A241" s="1149"/>
      <c r="B241" s="765"/>
      <c r="C241" s="785" t="s">
        <v>941</v>
      </c>
      <c r="D241" s="750">
        <v>122</v>
      </c>
      <c r="E241" s="754">
        <f>D241*H25</f>
        <v>1648.6470000000002</v>
      </c>
      <c r="F241" s="746">
        <f t="shared" si="19"/>
        <v>2061</v>
      </c>
      <c r="G241" s="783">
        <f t="shared" si="20"/>
        <v>2473.2</v>
      </c>
      <c r="H241" s="457"/>
    </row>
    <row r="242" spans="1:8" s="116" customFormat="1" ht="12.75">
      <c r="A242" s="1149"/>
      <c r="B242" s="765"/>
      <c r="C242" s="785" t="s">
        <v>942</v>
      </c>
      <c r="D242" s="750">
        <v>122</v>
      </c>
      <c r="E242" s="754">
        <f>D242*H25</f>
        <v>1648.6470000000002</v>
      </c>
      <c r="F242" s="746">
        <f t="shared" si="19"/>
        <v>2061</v>
      </c>
      <c r="G242" s="783">
        <f t="shared" si="20"/>
        <v>2473.2</v>
      </c>
      <c r="H242" s="457"/>
    </row>
    <row r="243" spans="1:8" s="116" customFormat="1" ht="12.75">
      <c r="A243" s="1149"/>
      <c r="B243" s="765"/>
      <c r="C243" s="785" t="s">
        <v>966</v>
      </c>
      <c r="D243" s="750">
        <v>75</v>
      </c>
      <c r="E243" s="754">
        <f>D243*H25</f>
        <v>1013.5125</v>
      </c>
      <c r="F243" s="746">
        <f t="shared" si="19"/>
        <v>1267</v>
      </c>
      <c r="G243" s="783">
        <f t="shared" si="20"/>
        <v>1520.3999999999999</v>
      </c>
      <c r="H243" s="457"/>
    </row>
    <row r="244" spans="1:8" s="116" customFormat="1" ht="12.75">
      <c r="A244" s="1149"/>
      <c r="B244" s="765"/>
      <c r="C244" s="785" t="s">
        <v>967</v>
      </c>
      <c r="D244" s="750">
        <v>90</v>
      </c>
      <c r="E244" s="754">
        <f>D244*H25</f>
        <v>1216.2150000000001</v>
      </c>
      <c r="F244" s="746">
        <f t="shared" si="19"/>
        <v>1520</v>
      </c>
      <c r="G244" s="783">
        <f>F244*1.2</f>
        <v>1824</v>
      </c>
      <c r="H244" s="457"/>
    </row>
    <row r="245" spans="1:8" s="116" customFormat="1" ht="12.75">
      <c r="A245" s="1149"/>
      <c r="B245" s="765"/>
      <c r="C245" s="785" t="s">
        <v>968</v>
      </c>
      <c r="D245" s="750">
        <v>75</v>
      </c>
      <c r="E245" s="754">
        <f>D245*H25</f>
        <v>1013.5125</v>
      </c>
      <c r="F245" s="746">
        <f t="shared" si="19"/>
        <v>1267</v>
      </c>
      <c r="G245" s="783">
        <f>F245*1.2</f>
        <v>1520.3999999999999</v>
      </c>
      <c r="H245" s="457"/>
    </row>
    <row r="246" spans="1:8" s="116" customFormat="1" ht="12.75">
      <c r="A246" s="1149"/>
      <c r="B246" s="765"/>
      <c r="C246" s="785" t="s">
        <v>943</v>
      </c>
      <c r="D246" s="750">
        <v>122</v>
      </c>
      <c r="E246" s="754">
        <f>D246*H25</f>
        <v>1648.6470000000002</v>
      </c>
      <c r="F246" s="746">
        <f t="shared" si="19"/>
        <v>2061</v>
      </c>
      <c r="G246" s="783">
        <f t="shared" si="20"/>
        <v>2473.2</v>
      </c>
      <c r="H246" s="457"/>
    </row>
    <row r="247" spans="1:8" s="116" customFormat="1" ht="26.25" customHeight="1">
      <c r="A247" s="1149"/>
      <c r="B247" s="765"/>
      <c r="C247" s="784" t="s">
        <v>717</v>
      </c>
      <c r="D247" s="750"/>
      <c r="E247" s="754"/>
      <c r="F247" s="746"/>
      <c r="G247" s="783"/>
      <c r="H247" s="457"/>
    </row>
    <row r="248" spans="1:8" s="116" customFormat="1" ht="12.75">
      <c r="A248" s="1149"/>
      <c r="B248" s="765"/>
      <c r="C248" s="782" t="s">
        <v>703</v>
      </c>
      <c r="D248" s="750">
        <v>160</v>
      </c>
      <c r="E248" s="754">
        <f t="shared" si="16"/>
        <v>2162.16</v>
      </c>
      <c r="F248" s="746">
        <f aca="true" t="shared" si="21" ref="F248:F253">ROUND(E248*1.25,0)</f>
        <v>2703</v>
      </c>
      <c r="G248" s="783">
        <f t="shared" si="17"/>
        <v>3243.6</v>
      </c>
      <c r="H248" s="457"/>
    </row>
    <row r="249" spans="1:8" s="116" customFormat="1" ht="12.75">
      <c r="A249" s="1149"/>
      <c r="B249" s="765"/>
      <c r="C249" s="782" t="s">
        <v>704</v>
      </c>
      <c r="D249" s="750">
        <v>160</v>
      </c>
      <c r="E249" s="754">
        <f t="shared" si="16"/>
        <v>2162.16</v>
      </c>
      <c r="F249" s="746">
        <f t="shared" si="21"/>
        <v>2703</v>
      </c>
      <c r="G249" s="783">
        <f t="shared" si="17"/>
        <v>3243.6</v>
      </c>
      <c r="H249" s="457"/>
    </row>
    <row r="250" spans="1:8" s="116" customFormat="1" ht="12.75">
      <c r="A250" s="1149"/>
      <c r="B250" s="765"/>
      <c r="C250" s="785" t="s">
        <v>583</v>
      </c>
      <c r="D250" s="750">
        <v>160</v>
      </c>
      <c r="E250" s="754">
        <f t="shared" si="16"/>
        <v>2162.16</v>
      </c>
      <c r="F250" s="746">
        <f t="shared" si="21"/>
        <v>2703</v>
      </c>
      <c r="G250" s="783">
        <f t="shared" si="17"/>
        <v>3243.6</v>
      </c>
      <c r="H250" s="457"/>
    </row>
    <row r="251" spans="1:8" s="116" customFormat="1" ht="12.75">
      <c r="A251" s="1149"/>
      <c r="B251" s="765"/>
      <c r="C251" s="785" t="s">
        <v>326</v>
      </c>
      <c r="D251" s="750">
        <v>160</v>
      </c>
      <c r="E251" s="754">
        <f t="shared" si="16"/>
        <v>2162.16</v>
      </c>
      <c r="F251" s="746">
        <f t="shared" si="21"/>
        <v>2703</v>
      </c>
      <c r="G251" s="783">
        <f t="shared" si="17"/>
        <v>3243.6</v>
      </c>
      <c r="H251" s="457"/>
    </row>
    <row r="252" spans="1:8" s="116" customFormat="1" ht="12.75">
      <c r="A252" s="1149"/>
      <c r="B252" s="765"/>
      <c r="C252" s="785" t="s">
        <v>190</v>
      </c>
      <c r="D252" s="750">
        <v>160</v>
      </c>
      <c r="E252" s="754">
        <f t="shared" si="16"/>
        <v>2162.16</v>
      </c>
      <c r="F252" s="746">
        <f t="shared" si="21"/>
        <v>2703</v>
      </c>
      <c r="G252" s="783">
        <f t="shared" si="17"/>
        <v>3243.6</v>
      </c>
      <c r="H252" s="457"/>
    </row>
    <row r="253" spans="1:8" s="116" customFormat="1" ht="12.75">
      <c r="A253" s="1149"/>
      <c r="B253" s="765"/>
      <c r="C253" s="785" t="s">
        <v>50</v>
      </c>
      <c r="D253" s="750">
        <v>160</v>
      </c>
      <c r="E253" s="754">
        <f>D253*$H$25</f>
        <v>2162.16</v>
      </c>
      <c r="F253" s="746">
        <f t="shared" si="21"/>
        <v>2703</v>
      </c>
      <c r="G253" s="783">
        <f>F253*1.2</f>
        <v>3243.6</v>
      </c>
      <c r="H253" s="457"/>
    </row>
    <row r="254" spans="1:8" s="116" customFormat="1" ht="27.75" customHeight="1">
      <c r="A254" s="1149"/>
      <c r="B254" s="765"/>
      <c r="C254" s="902" t="s">
        <v>718</v>
      </c>
      <c r="D254" s="893"/>
      <c r="E254" s="894"/>
      <c r="F254" s="790"/>
      <c r="G254" s="896"/>
      <c r="H254" s="457"/>
    </row>
    <row r="255" spans="1:8" s="116" customFormat="1" ht="12.75">
      <c r="A255" s="1149"/>
      <c r="B255" s="765"/>
      <c r="C255" s="897" t="s">
        <v>703</v>
      </c>
      <c r="D255" s="893">
        <v>191</v>
      </c>
      <c r="E255" s="894">
        <f>D255*H25</f>
        <v>2581.0785</v>
      </c>
      <c r="F255" s="790">
        <f>ROUND(E255*1.25,0)</f>
        <v>3226</v>
      </c>
      <c r="G255" s="896">
        <f t="shared" si="17"/>
        <v>3871.2</v>
      </c>
      <c r="H255" s="457"/>
    </row>
    <row r="256" spans="1:8" s="116" customFormat="1" ht="12.75">
      <c r="A256" s="1149"/>
      <c r="B256" s="765"/>
      <c r="C256" s="897" t="s">
        <v>704</v>
      </c>
      <c r="D256" s="893">
        <v>191</v>
      </c>
      <c r="E256" s="894">
        <f>D256*H25</f>
        <v>2581.0785</v>
      </c>
      <c r="F256" s="790">
        <f>ROUND(E256*1.25,0)</f>
        <v>3226</v>
      </c>
      <c r="G256" s="896">
        <f t="shared" si="17"/>
        <v>3871.2</v>
      </c>
      <c r="H256" s="457"/>
    </row>
    <row r="257" spans="1:8" s="116" customFormat="1" ht="12.75">
      <c r="A257" s="1149"/>
      <c r="B257" s="765"/>
      <c r="C257" s="794" t="s">
        <v>583</v>
      </c>
      <c r="D257" s="893">
        <v>191</v>
      </c>
      <c r="E257" s="894">
        <f>D257*H25</f>
        <v>2581.0785</v>
      </c>
      <c r="F257" s="790">
        <f>ROUND(E257*1.25,0)</f>
        <v>3226</v>
      </c>
      <c r="G257" s="896">
        <f t="shared" si="17"/>
        <v>3871.2</v>
      </c>
      <c r="H257" s="457"/>
    </row>
    <row r="258" spans="1:8" s="116" customFormat="1" ht="12.75">
      <c r="A258" s="1149"/>
      <c r="B258" s="765"/>
      <c r="C258" s="794" t="s">
        <v>326</v>
      </c>
      <c r="D258" s="893">
        <v>191</v>
      </c>
      <c r="E258" s="894">
        <f>D258*H25</f>
        <v>2581.0785</v>
      </c>
      <c r="F258" s="790">
        <f>ROUND(E258*1.25,0)</f>
        <v>3226</v>
      </c>
      <c r="G258" s="896">
        <f t="shared" si="17"/>
        <v>3871.2</v>
      </c>
      <c r="H258" s="457"/>
    </row>
    <row r="259" spans="1:8" s="116" customFormat="1" ht="12.75">
      <c r="A259" s="1149"/>
      <c r="B259" s="765"/>
      <c r="C259" s="1026" t="s">
        <v>50</v>
      </c>
      <c r="D259" s="1022">
        <v>220</v>
      </c>
      <c r="E259" s="1023">
        <f>D259*H25</f>
        <v>2972.9700000000003</v>
      </c>
      <c r="F259" s="1024">
        <f>ROUND(E259*1.25,0)</f>
        <v>3716</v>
      </c>
      <c r="G259" s="1025">
        <f>F259*1.2</f>
        <v>4459.2</v>
      </c>
      <c r="H259" s="457"/>
    </row>
    <row r="260" spans="1:8" s="116" customFormat="1" ht="12.75" customHeight="1">
      <c r="A260" s="1149"/>
      <c r="B260" s="765"/>
      <c r="C260" s="807" t="s">
        <v>658</v>
      </c>
      <c r="D260" s="750"/>
      <c r="E260" s="787"/>
      <c r="F260" s="808"/>
      <c r="G260" s="783"/>
      <c r="H260" s="457"/>
    </row>
    <row r="261" spans="1:8" s="116" customFormat="1" ht="12.75">
      <c r="A261" s="1149"/>
      <c r="B261" s="765"/>
      <c r="C261" s="791" t="s">
        <v>584</v>
      </c>
      <c r="D261" s="810">
        <v>25</v>
      </c>
      <c r="E261" s="754">
        <f aca="true" t="shared" si="22" ref="E261:E267">D261*$H$26</f>
        <v>311.325</v>
      </c>
      <c r="F261" s="746">
        <f aca="true" t="shared" si="23" ref="F261:F271">ROUND(E261*1.25,0)</f>
        <v>389</v>
      </c>
      <c r="G261" s="783">
        <f t="shared" si="17"/>
        <v>466.79999999999995</v>
      </c>
      <c r="H261" s="382"/>
    </row>
    <row r="262" spans="1:8" s="116" customFormat="1" ht="24" customHeight="1">
      <c r="A262" s="1149"/>
      <c r="B262" s="765"/>
      <c r="C262" s="791" t="s">
        <v>954</v>
      </c>
      <c r="D262" s="810">
        <v>35</v>
      </c>
      <c r="E262" s="754">
        <f t="shared" si="22"/>
        <v>435.85499999999996</v>
      </c>
      <c r="F262" s="746">
        <f t="shared" si="23"/>
        <v>545</v>
      </c>
      <c r="G262" s="783">
        <f t="shared" si="17"/>
        <v>654</v>
      </c>
      <c r="H262" s="382"/>
    </row>
    <row r="263" spans="1:8" s="116" customFormat="1" ht="16.5" customHeight="1">
      <c r="A263" s="1149"/>
      <c r="B263" s="765"/>
      <c r="C263" s="986" t="s">
        <v>952</v>
      </c>
      <c r="D263" s="810">
        <v>50</v>
      </c>
      <c r="E263" s="754">
        <f>D263*H26</f>
        <v>622.65</v>
      </c>
      <c r="F263" s="746">
        <f t="shared" si="23"/>
        <v>778</v>
      </c>
      <c r="G263" s="783">
        <f t="shared" si="17"/>
        <v>933.5999999999999</v>
      </c>
      <c r="H263" s="382"/>
    </row>
    <row r="264" spans="1:8" s="116" customFormat="1" ht="17.25" customHeight="1">
      <c r="A264" s="1149"/>
      <c r="B264" s="765"/>
      <c r="C264" s="986" t="s">
        <v>330</v>
      </c>
      <c r="D264" s="810">
        <v>50</v>
      </c>
      <c r="E264" s="754">
        <f>D264*H26</f>
        <v>622.65</v>
      </c>
      <c r="F264" s="746">
        <f t="shared" si="23"/>
        <v>778</v>
      </c>
      <c r="G264" s="783">
        <f t="shared" si="17"/>
        <v>933.5999999999999</v>
      </c>
      <c r="H264" s="382"/>
    </row>
    <row r="265" spans="1:8" s="116" customFormat="1" ht="11.25" customHeight="1">
      <c r="A265" s="1149"/>
      <c r="B265" s="765"/>
      <c r="C265" s="791" t="s">
        <v>222</v>
      </c>
      <c r="D265" s="810">
        <v>45</v>
      </c>
      <c r="E265" s="754">
        <f t="shared" si="22"/>
        <v>560.385</v>
      </c>
      <c r="F265" s="746">
        <f t="shared" si="23"/>
        <v>700</v>
      </c>
      <c r="G265" s="783">
        <f t="shared" si="17"/>
        <v>840</v>
      </c>
      <c r="H265" s="382"/>
    </row>
    <row r="266" spans="1:8" s="116" customFormat="1" ht="12.75">
      <c r="A266" s="1149"/>
      <c r="B266" s="765"/>
      <c r="C266" s="792" t="s">
        <v>769</v>
      </c>
      <c r="D266" s="809">
        <v>115</v>
      </c>
      <c r="E266" s="754">
        <f t="shared" si="22"/>
        <v>1432.095</v>
      </c>
      <c r="F266" s="746">
        <f t="shared" si="23"/>
        <v>1790</v>
      </c>
      <c r="G266" s="783">
        <f t="shared" si="17"/>
        <v>2148</v>
      </c>
      <c r="H266" s="382"/>
    </row>
    <row r="267" spans="1:8" s="116" customFormat="1" ht="12.75">
      <c r="A267" s="1149"/>
      <c r="B267" s="765"/>
      <c r="C267" s="791" t="s">
        <v>374</v>
      </c>
      <c r="D267" s="809">
        <v>115</v>
      </c>
      <c r="E267" s="754">
        <f t="shared" si="22"/>
        <v>1432.095</v>
      </c>
      <c r="F267" s="746">
        <f t="shared" si="23"/>
        <v>1790</v>
      </c>
      <c r="G267" s="783">
        <f t="shared" si="17"/>
        <v>2148</v>
      </c>
      <c r="H267" s="467"/>
    </row>
    <row r="268" spans="1:8" s="116" customFormat="1" ht="24">
      <c r="A268" s="1149"/>
      <c r="B268" s="765"/>
      <c r="C268" s="785" t="s">
        <v>172</v>
      </c>
      <c r="D268" s="800">
        <v>80</v>
      </c>
      <c r="E268" s="754">
        <f>D268*H23</f>
        <v>996.24</v>
      </c>
      <c r="F268" s="746">
        <f t="shared" si="23"/>
        <v>1245</v>
      </c>
      <c r="G268" s="783">
        <f t="shared" si="17"/>
        <v>1494</v>
      </c>
      <c r="H268" s="467"/>
    </row>
    <row r="269" spans="1:8" s="116" customFormat="1" ht="12.75">
      <c r="A269" s="1149"/>
      <c r="B269" s="765"/>
      <c r="C269" s="1003" t="s">
        <v>963</v>
      </c>
      <c r="D269" s="797"/>
      <c r="E269" s="754"/>
      <c r="F269" s="746"/>
      <c r="G269" s="783"/>
      <c r="H269" s="467"/>
    </row>
    <row r="270" spans="1:8" s="116" customFormat="1" ht="12.75">
      <c r="A270" s="1149"/>
      <c r="B270" s="765"/>
      <c r="C270" s="791" t="s">
        <v>376</v>
      </c>
      <c r="D270" s="797">
        <v>180</v>
      </c>
      <c r="E270" s="754">
        <f>D270*H23</f>
        <v>2241.54</v>
      </c>
      <c r="F270" s="746">
        <f t="shared" si="23"/>
        <v>2802</v>
      </c>
      <c r="G270" s="783">
        <f t="shared" si="17"/>
        <v>3362.4</v>
      </c>
      <c r="H270" s="467"/>
    </row>
    <row r="271" spans="1:8" s="116" customFormat="1" ht="14.25" customHeight="1">
      <c r="A271" s="1149"/>
      <c r="B271" s="765"/>
      <c r="C271" s="785" t="s">
        <v>162</v>
      </c>
      <c r="D271" s="800">
        <v>170</v>
      </c>
      <c r="E271" s="754">
        <f>D271*H23</f>
        <v>2117.0099999999998</v>
      </c>
      <c r="F271" s="746">
        <f t="shared" si="23"/>
        <v>2646</v>
      </c>
      <c r="G271" s="783">
        <f t="shared" si="17"/>
        <v>3175.2</v>
      </c>
      <c r="H271" s="382"/>
    </row>
    <row r="272" spans="1:8" s="116" customFormat="1" ht="14.25" customHeight="1">
      <c r="A272" s="1149"/>
      <c r="B272" s="765"/>
      <c r="C272" s="811" t="s">
        <v>711</v>
      </c>
      <c r="D272" s="797"/>
      <c r="E272" s="813"/>
      <c r="F272" s="814"/>
      <c r="G272" s="783"/>
      <c r="H272" s="467"/>
    </row>
    <row r="273" spans="1:8" s="116" customFormat="1" ht="24.75" thickBot="1">
      <c r="A273" s="1149"/>
      <c r="B273" s="765"/>
      <c r="C273" s="791" t="s">
        <v>108</v>
      </c>
      <c r="D273" s="800">
        <v>1300</v>
      </c>
      <c r="E273" s="754">
        <f>D273*$H$27</f>
        <v>17007.9</v>
      </c>
      <c r="F273" s="801">
        <f>ROUND(E273*1.25,0)</f>
        <v>21260</v>
      </c>
      <c r="G273" s="783">
        <f t="shared" si="17"/>
        <v>25512</v>
      </c>
      <c r="H273" s="382"/>
    </row>
    <row r="274" spans="1:8" s="116" customFormat="1" ht="13.5" thickBot="1">
      <c r="A274" s="1154" t="s">
        <v>740</v>
      </c>
      <c r="B274" s="760" t="s">
        <v>380</v>
      </c>
      <c r="C274" s="777"/>
      <c r="D274" s="761"/>
      <c r="E274" s="761"/>
      <c r="F274" s="802"/>
      <c r="G274" s="803"/>
      <c r="H274" s="337"/>
    </row>
    <row r="275" spans="1:8" s="116" customFormat="1" ht="12.75">
      <c r="A275" s="1155"/>
      <c r="B275" s="765"/>
      <c r="C275" s="804" t="s">
        <v>700</v>
      </c>
      <c r="D275" s="743"/>
      <c r="E275" s="743"/>
      <c r="F275" s="805"/>
      <c r="G275" s="806"/>
      <c r="H275" s="337"/>
    </row>
    <row r="276" spans="1:8" s="116" customFormat="1" ht="12.75">
      <c r="A276" s="1155"/>
      <c r="B276" s="765"/>
      <c r="C276" s="782" t="s">
        <v>766</v>
      </c>
      <c r="D276" s="750">
        <v>15</v>
      </c>
      <c r="E276" s="754">
        <f>D276*$H$25</f>
        <v>202.70250000000001</v>
      </c>
      <c r="F276" s="746">
        <f>ROUND(E276*1.25,0)</f>
        <v>253</v>
      </c>
      <c r="G276" s="783">
        <f>F276*1.2</f>
        <v>303.59999999999997</v>
      </c>
      <c r="H276" s="457"/>
    </row>
    <row r="277" spans="1:8" s="116" customFormat="1" ht="12.75">
      <c r="A277" s="1155"/>
      <c r="B277" s="765"/>
      <c r="C277" s="782" t="s">
        <v>770</v>
      </c>
      <c r="D277" s="750">
        <v>15</v>
      </c>
      <c r="E277" s="754">
        <f>D277*$H$25</f>
        <v>202.70250000000001</v>
      </c>
      <c r="F277" s="746">
        <f>ROUND(E277*1.25,0)</f>
        <v>253</v>
      </c>
      <c r="G277" s="783">
        <f aca="true" t="shared" si="24" ref="G277:G352">F277*1.2</f>
        <v>303.59999999999997</v>
      </c>
      <c r="H277" s="457"/>
    </row>
    <row r="278" spans="1:8" s="116" customFormat="1" ht="12.75">
      <c r="A278" s="1155"/>
      <c r="B278" s="765"/>
      <c r="C278" s="782" t="s">
        <v>768</v>
      </c>
      <c r="D278" s="750">
        <v>20</v>
      </c>
      <c r="E278" s="754">
        <f>D278*$H$25</f>
        <v>270.27</v>
      </c>
      <c r="F278" s="746">
        <f>ROUND(E278*1.25,0)</f>
        <v>338</v>
      </c>
      <c r="G278" s="783">
        <f t="shared" si="24"/>
        <v>405.59999999999997</v>
      </c>
      <c r="H278" s="457"/>
    </row>
    <row r="279" spans="1:8" s="116" customFormat="1" ht="12.75">
      <c r="A279" s="1155"/>
      <c r="B279" s="765"/>
      <c r="C279" s="782" t="s">
        <v>552</v>
      </c>
      <c r="D279" s="750">
        <v>20</v>
      </c>
      <c r="E279" s="754">
        <f>D279*$H$25</f>
        <v>270.27</v>
      </c>
      <c r="F279" s="746">
        <f>ROUND(E279*1.25,0)</f>
        <v>338</v>
      </c>
      <c r="G279" s="783">
        <f t="shared" si="24"/>
        <v>405.59999999999997</v>
      </c>
      <c r="H279" s="457"/>
    </row>
    <row r="280" spans="1:8" s="116" customFormat="1" ht="15" customHeight="1">
      <c r="A280" s="1155"/>
      <c r="B280" s="765"/>
      <c r="C280" s="784" t="s">
        <v>699</v>
      </c>
      <c r="D280" s="793"/>
      <c r="E280" s="754"/>
      <c r="F280" s="746"/>
      <c r="G280" s="783"/>
      <c r="H280" s="457"/>
    </row>
    <row r="281" spans="1:8" s="116" customFormat="1" ht="12.75">
      <c r="A281" s="1155"/>
      <c r="B281" s="765"/>
      <c r="C281" s="785" t="s">
        <v>590</v>
      </c>
      <c r="D281" s="793">
        <v>85</v>
      </c>
      <c r="E281" s="754">
        <f>D281*$H$25</f>
        <v>1148.6475</v>
      </c>
      <c r="F281" s="746">
        <f aca="true" t="shared" si="25" ref="F281:F309">ROUND(E281*1.25,0)</f>
        <v>1436</v>
      </c>
      <c r="G281" s="783">
        <f t="shared" si="24"/>
        <v>1723.2</v>
      </c>
      <c r="H281" s="457"/>
    </row>
    <row r="282" spans="1:8" s="116" customFormat="1" ht="12.75">
      <c r="A282" s="1155"/>
      <c r="B282" s="765"/>
      <c r="C282" s="785" t="s">
        <v>865</v>
      </c>
      <c r="D282" s="793">
        <v>10</v>
      </c>
      <c r="E282" s="754">
        <f aca="true" t="shared" si="26" ref="E282:E333">D282*$H$25</f>
        <v>135.135</v>
      </c>
      <c r="F282" s="746">
        <f t="shared" si="25"/>
        <v>169</v>
      </c>
      <c r="G282" s="783">
        <f t="shared" si="24"/>
        <v>202.79999999999998</v>
      </c>
      <c r="H282" s="457"/>
    </row>
    <row r="283" spans="1:8" s="116" customFormat="1" ht="12.75">
      <c r="A283" s="1155"/>
      <c r="B283" s="765"/>
      <c r="C283" s="785" t="s">
        <v>644</v>
      </c>
      <c r="D283" s="750">
        <v>10</v>
      </c>
      <c r="E283" s="754">
        <f t="shared" si="26"/>
        <v>135.135</v>
      </c>
      <c r="F283" s="746">
        <f t="shared" si="25"/>
        <v>169</v>
      </c>
      <c r="G283" s="783">
        <f t="shared" si="24"/>
        <v>202.79999999999998</v>
      </c>
      <c r="H283" s="457"/>
    </row>
    <row r="284" spans="1:8" s="116" customFormat="1" ht="12.75">
      <c r="A284" s="1155"/>
      <c r="B284" s="765"/>
      <c r="C284" s="785" t="s">
        <v>578</v>
      </c>
      <c r="D284" s="750">
        <v>40</v>
      </c>
      <c r="E284" s="754">
        <f t="shared" si="26"/>
        <v>540.54</v>
      </c>
      <c r="F284" s="746">
        <f t="shared" si="25"/>
        <v>676</v>
      </c>
      <c r="G284" s="783">
        <f t="shared" si="24"/>
        <v>811.1999999999999</v>
      </c>
      <c r="H284" s="457"/>
    </row>
    <row r="285" spans="1:8" s="116" customFormat="1" ht="12.75">
      <c r="A285" s="1155"/>
      <c r="B285" s="765"/>
      <c r="C285" s="785" t="s">
        <v>577</v>
      </c>
      <c r="D285" s="750">
        <v>260</v>
      </c>
      <c r="E285" s="754">
        <f t="shared" si="26"/>
        <v>3513.51</v>
      </c>
      <c r="F285" s="746">
        <f t="shared" si="25"/>
        <v>4392</v>
      </c>
      <c r="G285" s="783">
        <f t="shared" si="24"/>
        <v>5270.4</v>
      </c>
      <c r="H285" s="457"/>
    </row>
    <row r="286" spans="1:8" s="116" customFormat="1" ht="12.75">
      <c r="A286" s="1155"/>
      <c r="B286" s="765"/>
      <c r="C286" s="785" t="s">
        <v>379</v>
      </c>
      <c r="D286" s="793">
        <v>40</v>
      </c>
      <c r="E286" s="754">
        <f t="shared" si="26"/>
        <v>540.54</v>
      </c>
      <c r="F286" s="746">
        <f t="shared" si="25"/>
        <v>676</v>
      </c>
      <c r="G286" s="783">
        <f t="shared" si="24"/>
        <v>811.1999999999999</v>
      </c>
      <c r="H286" s="457"/>
    </row>
    <row r="287" spans="1:8" s="116" customFormat="1" ht="12.75">
      <c r="A287" s="1155"/>
      <c r="B287" s="765"/>
      <c r="C287" s="794" t="s">
        <v>45</v>
      </c>
      <c r="D287" s="893">
        <v>75</v>
      </c>
      <c r="E287" s="894">
        <f t="shared" si="26"/>
        <v>1013.5125</v>
      </c>
      <c r="F287" s="790">
        <f t="shared" si="25"/>
        <v>1267</v>
      </c>
      <c r="G287" s="896">
        <f t="shared" si="24"/>
        <v>1520.3999999999999</v>
      </c>
      <c r="H287" s="457"/>
    </row>
    <row r="288" spans="1:8" s="116" customFormat="1" ht="12.75">
      <c r="A288" s="1155"/>
      <c r="B288" s="765"/>
      <c r="C288" s="794" t="s">
        <v>46</v>
      </c>
      <c r="D288" s="893">
        <v>160</v>
      </c>
      <c r="E288" s="894">
        <f t="shared" si="26"/>
        <v>2162.16</v>
      </c>
      <c r="F288" s="790">
        <f t="shared" si="25"/>
        <v>2703</v>
      </c>
      <c r="G288" s="896">
        <f t="shared" si="24"/>
        <v>3243.6</v>
      </c>
      <c r="H288" s="457"/>
    </row>
    <row r="289" spans="1:8" s="116" customFormat="1" ht="12.75">
      <c r="A289" s="1155"/>
      <c r="B289" s="765"/>
      <c r="C289" s="785" t="s">
        <v>592</v>
      </c>
      <c r="D289" s="750">
        <v>55</v>
      </c>
      <c r="E289" s="754">
        <f t="shared" si="26"/>
        <v>743.2425000000001</v>
      </c>
      <c r="F289" s="746">
        <f t="shared" si="25"/>
        <v>929</v>
      </c>
      <c r="G289" s="783">
        <f t="shared" si="24"/>
        <v>1114.8</v>
      </c>
      <c r="H289" s="457"/>
    </row>
    <row r="290" spans="1:8" s="116" customFormat="1" ht="12.75">
      <c r="A290" s="1155"/>
      <c r="B290" s="765"/>
      <c r="C290" s="785" t="s">
        <v>190</v>
      </c>
      <c r="D290" s="750">
        <v>70</v>
      </c>
      <c r="E290" s="754">
        <f t="shared" si="26"/>
        <v>945.945</v>
      </c>
      <c r="F290" s="746">
        <f t="shared" si="25"/>
        <v>1182</v>
      </c>
      <c r="G290" s="783">
        <f t="shared" si="24"/>
        <v>1418.3999999999999</v>
      </c>
      <c r="H290" s="457"/>
    </row>
    <row r="291" spans="1:8" s="116" customFormat="1" ht="12.75">
      <c r="A291" s="1155"/>
      <c r="B291" s="765"/>
      <c r="C291" s="785" t="s">
        <v>582</v>
      </c>
      <c r="D291" s="750">
        <v>130</v>
      </c>
      <c r="E291" s="754">
        <f t="shared" si="26"/>
        <v>1756.755</v>
      </c>
      <c r="F291" s="746">
        <f t="shared" si="25"/>
        <v>2196</v>
      </c>
      <c r="G291" s="783">
        <f t="shared" si="24"/>
        <v>2635.2</v>
      </c>
      <c r="H291" s="457"/>
    </row>
    <row r="292" spans="1:8" s="116" customFormat="1" ht="12.75">
      <c r="A292" s="1155"/>
      <c r="B292" s="765"/>
      <c r="C292" s="785" t="s">
        <v>569</v>
      </c>
      <c r="D292" s="750">
        <v>45</v>
      </c>
      <c r="E292" s="754">
        <f t="shared" si="26"/>
        <v>608.1075000000001</v>
      </c>
      <c r="F292" s="746">
        <f t="shared" si="25"/>
        <v>760</v>
      </c>
      <c r="G292" s="783">
        <f t="shared" si="24"/>
        <v>912</v>
      </c>
      <c r="H292" s="457"/>
    </row>
    <row r="293" spans="1:8" s="116" customFormat="1" ht="16.5" customHeight="1">
      <c r="A293" s="1155"/>
      <c r="B293" s="765"/>
      <c r="C293" s="785" t="s">
        <v>570</v>
      </c>
      <c r="D293" s="750">
        <v>245</v>
      </c>
      <c r="E293" s="754">
        <f t="shared" si="26"/>
        <v>3310.8075000000003</v>
      </c>
      <c r="F293" s="746">
        <f t="shared" si="25"/>
        <v>4139</v>
      </c>
      <c r="G293" s="783">
        <f t="shared" si="24"/>
        <v>4966.8</v>
      </c>
      <c r="H293" s="457"/>
    </row>
    <row r="294" spans="1:8" s="116" customFormat="1" ht="12.75">
      <c r="A294" s="1155"/>
      <c r="B294" s="765"/>
      <c r="C294" s="785" t="s">
        <v>690</v>
      </c>
      <c r="D294" s="750">
        <v>65</v>
      </c>
      <c r="E294" s="754">
        <f t="shared" si="26"/>
        <v>878.3775</v>
      </c>
      <c r="F294" s="746">
        <f t="shared" si="25"/>
        <v>1098</v>
      </c>
      <c r="G294" s="783">
        <f t="shared" si="24"/>
        <v>1317.6</v>
      </c>
      <c r="H294" s="457"/>
    </row>
    <row r="295" spans="1:8" s="116" customFormat="1" ht="12.75">
      <c r="A295" s="1155"/>
      <c r="B295" s="765"/>
      <c r="C295" s="785" t="s">
        <v>572</v>
      </c>
      <c r="D295" s="750">
        <v>65</v>
      </c>
      <c r="E295" s="754">
        <f t="shared" si="26"/>
        <v>878.3775</v>
      </c>
      <c r="F295" s="746">
        <f t="shared" si="25"/>
        <v>1098</v>
      </c>
      <c r="G295" s="783">
        <f t="shared" si="24"/>
        <v>1317.6</v>
      </c>
      <c r="H295" s="457"/>
    </row>
    <row r="296" spans="1:8" s="116" customFormat="1" ht="12.75">
      <c r="A296" s="1155"/>
      <c r="B296" s="765"/>
      <c r="C296" s="785" t="s">
        <v>593</v>
      </c>
      <c r="D296" s="750">
        <v>120</v>
      </c>
      <c r="E296" s="754">
        <f t="shared" si="26"/>
        <v>1621.6200000000001</v>
      </c>
      <c r="F296" s="746">
        <f t="shared" si="25"/>
        <v>2027</v>
      </c>
      <c r="G296" s="783">
        <f t="shared" si="24"/>
        <v>2432.4</v>
      </c>
      <c r="H296" s="457"/>
    </row>
    <row r="297" spans="1:8" s="116" customFormat="1" ht="12.75">
      <c r="A297" s="1155"/>
      <c r="B297" s="765"/>
      <c r="C297" s="794" t="s">
        <v>581</v>
      </c>
      <c r="D297" s="893">
        <v>180</v>
      </c>
      <c r="E297" s="894">
        <f t="shared" si="26"/>
        <v>2432.4300000000003</v>
      </c>
      <c r="F297" s="790">
        <f t="shared" si="25"/>
        <v>3041</v>
      </c>
      <c r="G297" s="896">
        <f t="shared" si="24"/>
        <v>3649.2</v>
      </c>
      <c r="H297" s="457"/>
    </row>
    <row r="298" spans="1:8" s="116" customFormat="1" ht="12.75">
      <c r="A298" s="1155"/>
      <c r="B298" s="765"/>
      <c r="C298" s="794" t="s">
        <v>594</v>
      </c>
      <c r="D298" s="893">
        <v>216</v>
      </c>
      <c r="E298" s="894">
        <f>D298*H25</f>
        <v>2918.916</v>
      </c>
      <c r="F298" s="790">
        <f t="shared" si="25"/>
        <v>3649</v>
      </c>
      <c r="G298" s="896">
        <f t="shared" si="24"/>
        <v>4378.8</v>
      </c>
      <c r="H298" s="457"/>
    </row>
    <row r="299" spans="1:8" s="116" customFormat="1" ht="15.75" customHeight="1">
      <c r="A299" s="1155"/>
      <c r="B299" s="765"/>
      <c r="C299" s="785" t="s">
        <v>864</v>
      </c>
      <c r="D299" s="750">
        <v>110</v>
      </c>
      <c r="E299" s="754">
        <f t="shared" si="26"/>
        <v>1486.4850000000001</v>
      </c>
      <c r="F299" s="746">
        <f t="shared" si="25"/>
        <v>1858</v>
      </c>
      <c r="G299" s="783">
        <f t="shared" si="24"/>
        <v>2229.6</v>
      </c>
      <c r="H299" s="457"/>
    </row>
    <row r="300" spans="1:8" s="116" customFormat="1" ht="12.75">
      <c r="A300" s="1155"/>
      <c r="B300" s="765"/>
      <c r="C300" s="785" t="s">
        <v>580</v>
      </c>
      <c r="D300" s="750">
        <v>95</v>
      </c>
      <c r="E300" s="754">
        <f t="shared" si="26"/>
        <v>1283.7825</v>
      </c>
      <c r="F300" s="746">
        <f t="shared" si="25"/>
        <v>1605</v>
      </c>
      <c r="G300" s="783">
        <f t="shared" si="24"/>
        <v>1926</v>
      </c>
      <c r="H300" s="457"/>
    </row>
    <row r="301" spans="1:8" s="116" customFormat="1" ht="12.75">
      <c r="A301" s="1155"/>
      <c r="B301" s="765"/>
      <c r="C301" s="785" t="s">
        <v>595</v>
      </c>
      <c r="D301" s="750">
        <v>70</v>
      </c>
      <c r="E301" s="754">
        <f t="shared" si="26"/>
        <v>945.945</v>
      </c>
      <c r="F301" s="746">
        <f t="shared" si="25"/>
        <v>1182</v>
      </c>
      <c r="G301" s="783">
        <f t="shared" si="24"/>
        <v>1418.3999999999999</v>
      </c>
      <c r="H301" s="457"/>
    </row>
    <row r="302" spans="1:8" s="116" customFormat="1" ht="12.75">
      <c r="A302" s="1155"/>
      <c r="B302" s="765"/>
      <c r="C302" s="785" t="s">
        <v>702</v>
      </c>
      <c r="D302" s="750">
        <v>145</v>
      </c>
      <c r="E302" s="754">
        <f t="shared" si="26"/>
        <v>1959.4575</v>
      </c>
      <c r="F302" s="746">
        <f t="shared" si="25"/>
        <v>2449</v>
      </c>
      <c r="G302" s="783">
        <f t="shared" si="24"/>
        <v>2938.7999999999997</v>
      </c>
      <c r="H302" s="457"/>
    </row>
    <row r="303" spans="1:8" s="116" customFormat="1" ht="12.75">
      <c r="A303" s="1155"/>
      <c r="B303" s="765"/>
      <c r="C303" s="785" t="s">
        <v>596</v>
      </c>
      <c r="D303" s="750">
        <v>290</v>
      </c>
      <c r="E303" s="754">
        <f t="shared" si="26"/>
        <v>3918.915</v>
      </c>
      <c r="F303" s="746">
        <f t="shared" si="25"/>
        <v>4899</v>
      </c>
      <c r="G303" s="783">
        <f t="shared" si="24"/>
        <v>5878.8</v>
      </c>
      <c r="H303" s="457"/>
    </row>
    <row r="304" spans="1:8" s="116" customFormat="1" ht="12.75">
      <c r="A304" s="1155"/>
      <c r="B304" s="765"/>
      <c r="C304" s="791" t="s">
        <v>771</v>
      </c>
      <c r="D304" s="793">
        <v>80</v>
      </c>
      <c r="E304" s="754">
        <f t="shared" si="26"/>
        <v>1081.08</v>
      </c>
      <c r="F304" s="746">
        <f t="shared" si="25"/>
        <v>1351</v>
      </c>
      <c r="G304" s="783">
        <f t="shared" si="24"/>
        <v>1621.2</v>
      </c>
      <c r="H304" s="457"/>
    </row>
    <row r="305" spans="1:8" s="116" customFormat="1" ht="12.75">
      <c r="A305" s="1155"/>
      <c r="B305" s="765"/>
      <c r="C305" s="791" t="s">
        <v>381</v>
      </c>
      <c r="D305" s="793">
        <v>220</v>
      </c>
      <c r="E305" s="754">
        <f t="shared" si="26"/>
        <v>2972.9700000000003</v>
      </c>
      <c r="F305" s="746">
        <f t="shared" si="25"/>
        <v>3716</v>
      </c>
      <c r="G305" s="783">
        <f t="shared" si="24"/>
        <v>4459.2</v>
      </c>
      <c r="H305" s="457"/>
    </row>
    <row r="306" spans="1:8" s="116" customFormat="1" ht="12.75">
      <c r="A306" s="1155"/>
      <c r="B306" s="765"/>
      <c r="C306" s="791" t="s">
        <v>382</v>
      </c>
      <c r="D306" s="793">
        <v>180</v>
      </c>
      <c r="E306" s="754">
        <f t="shared" si="26"/>
        <v>2432.4300000000003</v>
      </c>
      <c r="F306" s="746">
        <f t="shared" si="25"/>
        <v>3041</v>
      </c>
      <c r="G306" s="783">
        <f t="shared" si="24"/>
        <v>3649.2</v>
      </c>
      <c r="H306" s="457"/>
    </row>
    <row r="307" spans="1:8" s="116" customFormat="1" ht="12.75">
      <c r="A307" s="1155"/>
      <c r="B307" s="765"/>
      <c r="C307" s="791" t="s">
        <v>969</v>
      </c>
      <c r="D307" s="793">
        <v>120</v>
      </c>
      <c r="E307" s="754">
        <f t="shared" si="26"/>
        <v>1621.6200000000001</v>
      </c>
      <c r="F307" s="746">
        <f t="shared" si="25"/>
        <v>2027</v>
      </c>
      <c r="G307" s="783">
        <f t="shared" si="24"/>
        <v>2432.4</v>
      </c>
      <c r="H307" s="457"/>
    </row>
    <row r="308" spans="1:8" s="116" customFormat="1" ht="12.75">
      <c r="A308" s="1155"/>
      <c r="B308" s="765"/>
      <c r="C308" s="791" t="s">
        <v>983</v>
      </c>
      <c r="D308" s="793">
        <v>160</v>
      </c>
      <c r="E308" s="754">
        <f t="shared" si="26"/>
        <v>2162.16</v>
      </c>
      <c r="F308" s="746">
        <f t="shared" si="25"/>
        <v>2703</v>
      </c>
      <c r="G308" s="783">
        <f t="shared" si="24"/>
        <v>3243.6</v>
      </c>
      <c r="H308" s="457"/>
    </row>
    <row r="309" spans="1:8" s="116" customFormat="1" ht="12.75">
      <c r="A309" s="1155"/>
      <c r="B309" s="765"/>
      <c r="C309" s="791" t="s">
        <v>50</v>
      </c>
      <c r="D309" s="793">
        <v>195</v>
      </c>
      <c r="E309" s="754">
        <f t="shared" si="26"/>
        <v>2635.1325</v>
      </c>
      <c r="F309" s="746">
        <f t="shared" si="25"/>
        <v>3294</v>
      </c>
      <c r="G309" s="783">
        <f t="shared" si="24"/>
        <v>3952.7999999999997</v>
      </c>
      <c r="H309" s="457"/>
    </row>
    <row r="310" spans="1:8" s="116" customFormat="1" ht="24">
      <c r="A310" s="1155"/>
      <c r="B310" s="765"/>
      <c r="C310" s="796" t="s">
        <v>936</v>
      </c>
      <c r="D310" s="793"/>
      <c r="E310" s="754"/>
      <c r="F310" s="746"/>
      <c r="G310" s="783"/>
      <c r="H310" s="457"/>
    </row>
    <row r="311" spans="1:8" s="116" customFormat="1" ht="12.75">
      <c r="A311" s="1155"/>
      <c r="B311" s="765"/>
      <c r="C311" s="785" t="s">
        <v>46</v>
      </c>
      <c r="D311" s="750">
        <v>117</v>
      </c>
      <c r="E311" s="754">
        <f>D311*H25</f>
        <v>1581.0795</v>
      </c>
      <c r="F311" s="746">
        <f aca="true" t="shared" si="27" ref="F311:F327">ROUND(E311*1.25,0)</f>
        <v>1976</v>
      </c>
      <c r="G311" s="783">
        <f aca="true" t="shared" si="28" ref="G311:G327">F311*1.2</f>
        <v>2371.2</v>
      </c>
      <c r="H311" s="457"/>
    </row>
    <row r="312" spans="1:8" s="116" customFormat="1" ht="12.75">
      <c r="A312" s="1155"/>
      <c r="B312" s="765"/>
      <c r="C312" s="785" t="s">
        <v>45</v>
      </c>
      <c r="D312" s="750">
        <v>117</v>
      </c>
      <c r="E312" s="754">
        <f>D312*H25</f>
        <v>1581.0795</v>
      </c>
      <c r="F312" s="746">
        <f t="shared" si="27"/>
        <v>1976</v>
      </c>
      <c r="G312" s="783">
        <f t="shared" si="28"/>
        <v>2371.2</v>
      </c>
      <c r="H312" s="457"/>
    </row>
    <row r="313" spans="1:8" s="116" customFormat="1" ht="12.75">
      <c r="A313" s="1155"/>
      <c r="B313" s="765"/>
      <c r="C313" s="785" t="s">
        <v>937</v>
      </c>
      <c r="D313" s="750">
        <v>117</v>
      </c>
      <c r="E313" s="754">
        <f>D313*H25</f>
        <v>1581.0795</v>
      </c>
      <c r="F313" s="746">
        <f t="shared" si="27"/>
        <v>1976</v>
      </c>
      <c r="G313" s="783">
        <f t="shared" si="28"/>
        <v>2371.2</v>
      </c>
      <c r="H313" s="457"/>
    </row>
    <row r="314" spans="1:8" s="116" customFormat="1" ht="12.75">
      <c r="A314" s="1155"/>
      <c r="B314" s="765"/>
      <c r="C314" s="785" t="s">
        <v>938</v>
      </c>
      <c r="D314" s="750">
        <v>117</v>
      </c>
      <c r="E314" s="754">
        <f>D314*H25</f>
        <v>1581.0795</v>
      </c>
      <c r="F314" s="746">
        <f t="shared" si="27"/>
        <v>1976</v>
      </c>
      <c r="G314" s="783">
        <f t="shared" si="28"/>
        <v>2371.2</v>
      </c>
      <c r="H314" s="457"/>
    </row>
    <row r="315" spans="1:8" s="116" customFormat="1" ht="12.75">
      <c r="A315" s="1155"/>
      <c r="B315" s="765"/>
      <c r="C315" s="785" t="s">
        <v>577</v>
      </c>
      <c r="D315" s="750">
        <v>117</v>
      </c>
      <c r="E315" s="754">
        <f>D315*H25</f>
        <v>1581.0795</v>
      </c>
      <c r="F315" s="746">
        <f t="shared" si="27"/>
        <v>1976</v>
      </c>
      <c r="G315" s="783">
        <f t="shared" si="28"/>
        <v>2371.2</v>
      </c>
      <c r="H315" s="457"/>
    </row>
    <row r="316" spans="1:8" s="116" customFormat="1" ht="12.75">
      <c r="A316" s="1155"/>
      <c r="B316" s="765"/>
      <c r="C316" s="785" t="s">
        <v>690</v>
      </c>
      <c r="D316" s="750">
        <v>117</v>
      </c>
      <c r="E316" s="754">
        <f>D316*H25</f>
        <v>1581.0795</v>
      </c>
      <c r="F316" s="746">
        <f t="shared" si="27"/>
        <v>1976</v>
      </c>
      <c r="G316" s="783">
        <f t="shared" si="28"/>
        <v>2371.2</v>
      </c>
      <c r="H316" s="457"/>
    </row>
    <row r="317" spans="1:8" s="116" customFormat="1" ht="12.75">
      <c r="A317" s="1155"/>
      <c r="B317" s="765"/>
      <c r="C317" s="785" t="s">
        <v>592</v>
      </c>
      <c r="D317" s="750">
        <v>122</v>
      </c>
      <c r="E317" s="754">
        <f>D317*H25</f>
        <v>1648.6470000000002</v>
      </c>
      <c r="F317" s="746">
        <f t="shared" si="27"/>
        <v>2061</v>
      </c>
      <c r="G317" s="783">
        <f t="shared" si="28"/>
        <v>2473.2</v>
      </c>
      <c r="H317" s="457"/>
    </row>
    <row r="318" spans="1:8" s="116" customFormat="1" ht="12.75">
      <c r="A318" s="1155"/>
      <c r="B318" s="765"/>
      <c r="C318" s="785" t="s">
        <v>939</v>
      </c>
      <c r="D318" s="750">
        <v>122</v>
      </c>
      <c r="E318" s="754">
        <f>D318*H25</f>
        <v>1648.6470000000002</v>
      </c>
      <c r="F318" s="746">
        <f t="shared" si="27"/>
        <v>2061</v>
      </c>
      <c r="G318" s="783">
        <f t="shared" si="28"/>
        <v>2473.2</v>
      </c>
      <c r="H318" s="457"/>
    </row>
    <row r="319" spans="1:8" s="116" customFormat="1" ht="12.75">
      <c r="A319" s="1155"/>
      <c r="B319" s="765"/>
      <c r="C319" s="785" t="s">
        <v>940</v>
      </c>
      <c r="D319" s="750">
        <v>122</v>
      </c>
      <c r="E319" s="754">
        <f>D319*H25</f>
        <v>1648.6470000000002</v>
      </c>
      <c r="F319" s="746">
        <f t="shared" si="27"/>
        <v>2061</v>
      </c>
      <c r="G319" s="783">
        <f t="shared" si="28"/>
        <v>2473.2</v>
      </c>
      <c r="H319" s="457"/>
    </row>
    <row r="320" spans="1:8" s="116" customFormat="1" ht="12.75">
      <c r="A320" s="1155"/>
      <c r="B320" s="765"/>
      <c r="C320" s="785" t="s">
        <v>644</v>
      </c>
      <c r="D320" s="750">
        <v>122</v>
      </c>
      <c r="E320" s="754">
        <f>D320*H25</f>
        <v>1648.6470000000002</v>
      </c>
      <c r="F320" s="746">
        <f t="shared" si="27"/>
        <v>2061</v>
      </c>
      <c r="G320" s="783">
        <f t="shared" si="28"/>
        <v>2473.2</v>
      </c>
      <c r="H320" s="457"/>
    </row>
    <row r="321" spans="1:8" s="116" customFormat="1" ht="12.75">
      <c r="A321" s="1155"/>
      <c r="B321" s="765"/>
      <c r="C321" s="785" t="s">
        <v>578</v>
      </c>
      <c r="D321" s="750">
        <v>122</v>
      </c>
      <c r="E321" s="754">
        <f>D321*H25</f>
        <v>1648.6470000000002</v>
      </c>
      <c r="F321" s="746">
        <f t="shared" si="27"/>
        <v>2061</v>
      </c>
      <c r="G321" s="783">
        <f t="shared" si="28"/>
        <v>2473.2</v>
      </c>
      <c r="H321" s="457"/>
    </row>
    <row r="322" spans="1:8" s="116" customFormat="1" ht="12.75">
      <c r="A322" s="1155"/>
      <c r="B322" s="765"/>
      <c r="C322" s="785" t="s">
        <v>941</v>
      </c>
      <c r="D322" s="750">
        <v>122</v>
      </c>
      <c r="E322" s="754">
        <f>D322*H25</f>
        <v>1648.6470000000002</v>
      </c>
      <c r="F322" s="746">
        <f t="shared" si="27"/>
        <v>2061</v>
      </c>
      <c r="G322" s="783">
        <f t="shared" si="28"/>
        <v>2473.2</v>
      </c>
      <c r="H322" s="457"/>
    </row>
    <row r="323" spans="1:8" s="116" customFormat="1" ht="12.75">
      <c r="A323" s="1155"/>
      <c r="B323" s="765"/>
      <c r="C323" s="785" t="s">
        <v>942</v>
      </c>
      <c r="D323" s="750">
        <v>122</v>
      </c>
      <c r="E323" s="754">
        <f>D323*H25</f>
        <v>1648.6470000000002</v>
      </c>
      <c r="F323" s="746">
        <f t="shared" si="27"/>
        <v>2061</v>
      </c>
      <c r="G323" s="783">
        <f t="shared" si="28"/>
        <v>2473.2</v>
      </c>
      <c r="H323" s="457"/>
    </row>
    <row r="324" spans="1:8" s="116" customFormat="1" ht="12.75">
      <c r="A324" s="1155"/>
      <c r="B324" s="765"/>
      <c r="C324" s="785" t="s">
        <v>966</v>
      </c>
      <c r="D324" s="750">
        <v>75</v>
      </c>
      <c r="E324" s="754">
        <f>D324*H25</f>
        <v>1013.5125</v>
      </c>
      <c r="F324" s="746">
        <f t="shared" si="27"/>
        <v>1267</v>
      </c>
      <c r="G324" s="783">
        <f t="shared" si="28"/>
        <v>1520.3999999999999</v>
      </c>
      <c r="H324" s="457"/>
    </row>
    <row r="325" spans="1:8" s="116" customFormat="1" ht="12.75">
      <c r="A325" s="1155"/>
      <c r="B325" s="765"/>
      <c r="C325" s="785" t="s">
        <v>967</v>
      </c>
      <c r="D325" s="750">
        <v>90</v>
      </c>
      <c r="E325" s="754">
        <f>D325*H25</f>
        <v>1216.2150000000001</v>
      </c>
      <c r="F325" s="746">
        <f t="shared" si="27"/>
        <v>1520</v>
      </c>
      <c r="G325" s="783">
        <f t="shared" si="28"/>
        <v>1824</v>
      </c>
      <c r="H325" s="457"/>
    </row>
    <row r="326" spans="1:8" s="116" customFormat="1" ht="12.75">
      <c r="A326" s="1155"/>
      <c r="B326" s="765"/>
      <c r="C326" s="785" t="s">
        <v>968</v>
      </c>
      <c r="D326" s="750">
        <v>75</v>
      </c>
      <c r="E326" s="754">
        <f>D326*H25</f>
        <v>1013.5125</v>
      </c>
      <c r="F326" s="746">
        <f t="shared" si="27"/>
        <v>1267</v>
      </c>
      <c r="G326" s="783">
        <f t="shared" si="28"/>
        <v>1520.3999999999999</v>
      </c>
      <c r="H326" s="457"/>
    </row>
    <row r="327" spans="1:8" s="116" customFormat="1" ht="12.75">
      <c r="A327" s="1155"/>
      <c r="B327" s="765"/>
      <c r="C327" s="785" t="s">
        <v>943</v>
      </c>
      <c r="D327" s="750">
        <v>122</v>
      </c>
      <c r="E327" s="754">
        <f>D327*H25</f>
        <v>1648.6470000000002</v>
      </c>
      <c r="F327" s="746">
        <f t="shared" si="27"/>
        <v>2061</v>
      </c>
      <c r="G327" s="783">
        <f t="shared" si="28"/>
        <v>2473.2</v>
      </c>
      <c r="H327" s="457"/>
    </row>
    <row r="328" spans="1:8" s="116" customFormat="1" ht="26.25" customHeight="1">
      <c r="A328" s="1155"/>
      <c r="B328" s="765"/>
      <c r="C328" s="784" t="s">
        <v>717</v>
      </c>
      <c r="D328" s="750"/>
      <c r="E328" s="754"/>
      <c r="F328" s="746"/>
      <c r="G328" s="783"/>
      <c r="H328" s="457"/>
    </row>
    <row r="329" spans="1:8" s="116" customFormat="1" ht="12.75">
      <c r="A329" s="1155"/>
      <c r="B329" s="765"/>
      <c r="C329" s="782" t="s">
        <v>703</v>
      </c>
      <c r="D329" s="750">
        <v>160</v>
      </c>
      <c r="E329" s="754">
        <f t="shared" si="26"/>
        <v>2162.16</v>
      </c>
      <c r="F329" s="746">
        <f aca="true" t="shared" si="29" ref="F329:F334">ROUND(E329*1.25,0)</f>
        <v>2703</v>
      </c>
      <c r="G329" s="783">
        <f t="shared" si="24"/>
        <v>3243.6</v>
      </c>
      <c r="H329" s="457"/>
    </row>
    <row r="330" spans="1:8" s="116" customFormat="1" ht="12.75">
      <c r="A330" s="1155"/>
      <c r="B330" s="765"/>
      <c r="C330" s="782" t="s">
        <v>704</v>
      </c>
      <c r="D330" s="750">
        <v>160</v>
      </c>
      <c r="E330" s="754">
        <f t="shared" si="26"/>
        <v>2162.16</v>
      </c>
      <c r="F330" s="746">
        <f t="shared" si="29"/>
        <v>2703</v>
      </c>
      <c r="G330" s="783">
        <f t="shared" si="24"/>
        <v>3243.6</v>
      </c>
      <c r="H330" s="457"/>
    </row>
    <row r="331" spans="1:8" s="116" customFormat="1" ht="12.75">
      <c r="A331" s="1155"/>
      <c r="B331" s="765"/>
      <c r="C331" s="785" t="s">
        <v>583</v>
      </c>
      <c r="D331" s="750">
        <v>160</v>
      </c>
      <c r="E331" s="754">
        <f t="shared" si="26"/>
        <v>2162.16</v>
      </c>
      <c r="F331" s="746">
        <f t="shared" si="29"/>
        <v>2703</v>
      </c>
      <c r="G331" s="783">
        <f t="shared" si="24"/>
        <v>3243.6</v>
      </c>
      <c r="H331" s="457"/>
    </row>
    <row r="332" spans="1:8" s="116" customFormat="1" ht="12" customHeight="1">
      <c r="A332" s="1155"/>
      <c r="B332" s="765"/>
      <c r="C332" s="785" t="s">
        <v>326</v>
      </c>
      <c r="D332" s="750">
        <v>160</v>
      </c>
      <c r="E332" s="754">
        <f t="shared" si="26"/>
        <v>2162.16</v>
      </c>
      <c r="F332" s="746">
        <f t="shared" si="29"/>
        <v>2703</v>
      </c>
      <c r="G332" s="783">
        <f t="shared" si="24"/>
        <v>3243.6</v>
      </c>
      <c r="H332" s="457"/>
    </row>
    <row r="333" spans="1:8" s="116" customFormat="1" ht="12" customHeight="1">
      <c r="A333" s="1155"/>
      <c r="B333" s="765"/>
      <c r="C333" s="785" t="s">
        <v>190</v>
      </c>
      <c r="D333" s="750">
        <v>160</v>
      </c>
      <c r="E333" s="754">
        <f t="shared" si="26"/>
        <v>2162.16</v>
      </c>
      <c r="F333" s="746">
        <f t="shared" si="29"/>
        <v>2703</v>
      </c>
      <c r="G333" s="783">
        <f t="shared" si="24"/>
        <v>3243.6</v>
      </c>
      <c r="H333" s="457"/>
    </row>
    <row r="334" spans="1:8" s="116" customFormat="1" ht="12.75">
      <c r="A334" s="1155"/>
      <c r="B334" s="765"/>
      <c r="C334" s="785" t="s">
        <v>50</v>
      </c>
      <c r="D334" s="750">
        <v>160</v>
      </c>
      <c r="E334" s="754">
        <f>D334*$H$25</f>
        <v>2162.16</v>
      </c>
      <c r="F334" s="746">
        <f t="shared" si="29"/>
        <v>2703</v>
      </c>
      <c r="G334" s="783">
        <f>F334*1.2</f>
        <v>3243.6</v>
      </c>
      <c r="H334" s="457"/>
    </row>
    <row r="335" spans="1:8" s="116" customFormat="1" ht="23.25" customHeight="1">
      <c r="A335" s="1155"/>
      <c r="B335" s="765"/>
      <c r="C335" s="902" t="s">
        <v>718</v>
      </c>
      <c r="D335" s="893"/>
      <c r="E335" s="894"/>
      <c r="F335" s="790"/>
      <c r="G335" s="896"/>
      <c r="H335" s="457"/>
    </row>
    <row r="336" spans="1:8" s="116" customFormat="1" ht="12.75">
      <c r="A336" s="1155"/>
      <c r="B336" s="765"/>
      <c r="C336" s="897" t="s">
        <v>703</v>
      </c>
      <c r="D336" s="893">
        <v>191</v>
      </c>
      <c r="E336" s="894">
        <f>D336*H25</f>
        <v>2581.0785</v>
      </c>
      <c r="F336" s="790">
        <f>ROUND(E336*1.25,0)</f>
        <v>3226</v>
      </c>
      <c r="G336" s="896">
        <f t="shared" si="24"/>
        <v>3871.2</v>
      </c>
      <c r="H336" s="457"/>
    </row>
    <row r="337" spans="1:8" s="116" customFormat="1" ht="12.75">
      <c r="A337" s="1155"/>
      <c r="B337" s="765"/>
      <c r="C337" s="897" t="s">
        <v>704</v>
      </c>
      <c r="D337" s="893">
        <v>191</v>
      </c>
      <c r="E337" s="894">
        <f>D337*H25</f>
        <v>2581.0785</v>
      </c>
      <c r="F337" s="790">
        <f>ROUND(E337*1.25,0)</f>
        <v>3226</v>
      </c>
      <c r="G337" s="896">
        <f t="shared" si="24"/>
        <v>3871.2</v>
      </c>
      <c r="H337" s="457"/>
    </row>
    <row r="338" spans="1:8" s="116" customFormat="1" ht="12.75">
      <c r="A338" s="1155"/>
      <c r="B338" s="765"/>
      <c r="C338" s="794" t="s">
        <v>583</v>
      </c>
      <c r="D338" s="893">
        <v>191</v>
      </c>
      <c r="E338" s="894">
        <f>D338*H25</f>
        <v>2581.0785</v>
      </c>
      <c r="F338" s="790">
        <f>ROUND(E338*1.25,0)</f>
        <v>3226</v>
      </c>
      <c r="G338" s="896">
        <f t="shared" si="24"/>
        <v>3871.2</v>
      </c>
      <c r="H338" s="457"/>
    </row>
    <row r="339" spans="1:8" s="116" customFormat="1" ht="12.75">
      <c r="A339" s="1155"/>
      <c r="B339" s="765"/>
      <c r="C339" s="794" t="s">
        <v>326</v>
      </c>
      <c r="D339" s="893">
        <v>191</v>
      </c>
      <c r="E339" s="894">
        <f>D339*H25</f>
        <v>2581.0785</v>
      </c>
      <c r="F339" s="790">
        <f>ROUND(E339*1.25,0)</f>
        <v>3226</v>
      </c>
      <c r="G339" s="896">
        <f t="shared" si="24"/>
        <v>3871.2</v>
      </c>
      <c r="H339" s="457"/>
    </row>
    <row r="340" spans="1:8" s="116" customFormat="1" ht="12.75">
      <c r="A340" s="1155"/>
      <c r="B340" s="765"/>
      <c r="C340" s="1026" t="s">
        <v>50</v>
      </c>
      <c r="D340" s="1022">
        <v>220</v>
      </c>
      <c r="E340" s="1023">
        <f>D340*H25</f>
        <v>2972.9700000000003</v>
      </c>
      <c r="F340" s="1024">
        <f>ROUND(E340*1.25,0)</f>
        <v>3716</v>
      </c>
      <c r="G340" s="1025">
        <f>F340*1.2</f>
        <v>4459.2</v>
      </c>
      <c r="H340" s="457"/>
    </row>
    <row r="341" spans="1:8" s="116" customFormat="1" ht="15.75" customHeight="1">
      <c r="A341" s="1155"/>
      <c r="B341" s="765"/>
      <c r="C341" s="807" t="s">
        <v>658</v>
      </c>
      <c r="D341" s="750"/>
      <c r="E341" s="787"/>
      <c r="F341" s="746"/>
      <c r="G341" s="783"/>
      <c r="H341" s="457"/>
    </row>
    <row r="342" spans="1:8" s="116" customFormat="1" ht="27" customHeight="1">
      <c r="A342" s="1155"/>
      <c r="B342" s="765"/>
      <c r="C342" s="791" t="s">
        <v>954</v>
      </c>
      <c r="D342" s="810">
        <v>35</v>
      </c>
      <c r="E342" s="754">
        <f>D342*$H$26</f>
        <v>435.85499999999996</v>
      </c>
      <c r="F342" s="746">
        <f aca="true" t="shared" si="30" ref="F342:F347">ROUND(E342*1.25,0)</f>
        <v>545</v>
      </c>
      <c r="G342" s="783">
        <f t="shared" si="24"/>
        <v>654</v>
      </c>
      <c r="H342" s="382"/>
    </row>
    <row r="343" spans="1:8" s="116" customFormat="1" ht="17.25" customHeight="1">
      <c r="A343" s="1155"/>
      <c r="B343" s="765"/>
      <c r="C343" s="986" t="s">
        <v>952</v>
      </c>
      <c r="D343" s="810">
        <v>50</v>
      </c>
      <c r="E343" s="754">
        <f>D343*H26</f>
        <v>622.65</v>
      </c>
      <c r="F343" s="746">
        <f t="shared" si="30"/>
        <v>778</v>
      </c>
      <c r="G343" s="783">
        <f t="shared" si="24"/>
        <v>933.5999999999999</v>
      </c>
      <c r="H343" s="382"/>
    </row>
    <row r="344" spans="1:8" s="116" customFormat="1" ht="16.5" customHeight="1">
      <c r="A344" s="1155"/>
      <c r="B344" s="765"/>
      <c r="C344" s="986" t="s">
        <v>330</v>
      </c>
      <c r="D344" s="810">
        <v>50</v>
      </c>
      <c r="E344" s="754">
        <f>D344*H26</f>
        <v>622.65</v>
      </c>
      <c r="F344" s="746">
        <f t="shared" si="30"/>
        <v>778</v>
      </c>
      <c r="G344" s="783">
        <f t="shared" si="24"/>
        <v>933.5999999999999</v>
      </c>
      <c r="H344" s="382"/>
    </row>
    <row r="345" spans="1:8" s="116" customFormat="1" ht="12.75">
      <c r="A345" s="1155"/>
      <c r="B345" s="765"/>
      <c r="C345" s="792" t="s">
        <v>769</v>
      </c>
      <c r="D345" s="809">
        <v>115</v>
      </c>
      <c r="E345" s="754">
        <f>D345*$H$26</f>
        <v>1432.095</v>
      </c>
      <c r="F345" s="746">
        <f t="shared" si="30"/>
        <v>1790</v>
      </c>
      <c r="G345" s="783">
        <f t="shared" si="24"/>
        <v>2148</v>
      </c>
      <c r="H345" s="382"/>
    </row>
    <row r="346" spans="1:8" s="116" customFormat="1" ht="12.75">
      <c r="A346" s="1155"/>
      <c r="B346" s="765"/>
      <c r="C346" s="791" t="s">
        <v>374</v>
      </c>
      <c r="D346" s="809">
        <v>115</v>
      </c>
      <c r="E346" s="754">
        <f>D346*$H$26</f>
        <v>1432.095</v>
      </c>
      <c r="F346" s="746">
        <f t="shared" si="30"/>
        <v>1790</v>
      </c>
      <c r="G346" s="783">
        <f t="shared" si="24"/>
        <v>2148</v>
      </c>
      <c r="H346" s="382"/>
    </row>
    <row r="347" spans="1:8" s="116" customFormat="1" ht="27" customHeight="1">
      <c r="A347" s="1155"/>
      <c r="B347" s="765"/>
      <c r="C347" s="785" t="s">
        <v>172</v>
      </c>
      <c r="D347" s="810">
        <v>80</v>
      </c>
      <c r="E347" s="754">
        <f>D347*$H$26</f>
        <v>996.24</v>
      </c>
      <c r="F347" s="746">
        <f t="shared" si="30"/>
        <v>1245</v>
      </c>
      <c r="G347" s="783">
        <f t="shared" si="24"/>
        <v>1494</v>
      </c>
      <c r="H347" s="382"/>
    </row>
    <row r="348" spans="1:8" s="116" customFormat="1" ht="14.25" customHeight="1">
      <c r="A348" s="1155"/>
      <c r="B348" s="765"/>
      <c r="C348" s="811" t="s">
        <v>710</v>
      </c>
      <c r="D348" s="809"/>
      <c r="E348" s="815"/>
      <c r="F348" s="746"/>
      <c r="G348" s="783"/>
      <c r="H348" s="382"/>
    </row>
    <row r="349" spans="1:8" s="116" customFormat="1" ht="12.75">
      <c r="A349" s="1155"/>
      <c r="B349" s="765"/>
      <c r="C349" s="791" t="s">
        <v>376</v>
      </c>
      <c r="D349" s="809">
        <v>180</v>
      </c>
      <c r="E349" s="754">
        <f>D349*$H$23</f>
        <v>2241.54</v>
      </c>
      <c r="F349" s="746">
        <f>ROUND(E349*1.25,0)</f>
        <v>2802</v>
      </c>
      <c r="G349" s="783">
        <f t="shared" si="24"/>
        <v>3362.4</v>
      </c>
      <c r="H349" s="467"/>
    </row>
    <row r="350" spans="1:8" s="116" customFormat="1" ht="12.75">
      <c r="A350" s="1155"/>
      <c r="B350" s="765"/>
      <c r="C350" s="791" t="s">
        <v>162</v>
      </c>
      <c r="D350" s="809">
        <v>170</v>
      </c>
      <c r="E350" s="754">
        <f>D350*$H$23</f>
        <v>2117.0099999999998</v>
      </c>
      <c r="F350" s="746">
        <f>ROUND(E350*1.25,0)</f>
        <v>2646</v>
      </c>
      <c r="G350" s="783">
        <f t="shared" si="24"/>
        <v>3175.2</v>
      </c>
      <c r="H350" s="467"/>
    </row>
    <row r="351" spans="1:8" s="116" customFormat="1" ht="14.25" customHeight="1">
      <c r="A351" s="1155"/>
      <c r="B351" s="765"/>
      <c r="C351" s="811" t="s">
        <v>711</v>
      </c>
      <c r="D351" s="797"/>
      <c r="E351" s="813"/>
      <c r="F351" s="814"/>
      <c r="G351" s="783"/>
      <c r="H351" s="467"/>
    </row>
    <row r="352" spans="1:8" s="116" customFormat="1" ht="24.75" thickBot="1">
      <c r="A352" s="1155"/>
      <c r="B352" s="765"/>
      <c r="C352" s="791" t="s">
        <v>108</v>
      </c>
      <c r="D352" s="800">
        <v>1300</v>
      </c>
      <c r="E352" s="754">
        <f>D352*$H$27</f>
        <v>17007.9</v>
      </c>
      <c r="F352" s="801">
        <f>ROUND(E352*1.25,0)</f>
        <v>21260</v>
      </c>
      <c r="G352" s="783">
        <f t="shared" si="24"/>
        <v>25512</v>
      </c>
      <c r="H352" s="382"/>
    </row>
    <row r="353" spans="1:8" s="116" customFormat="1" ht="13.5" thickBot="1">
      <c r="A353" s="1147" t="s">
        <v>742</v>
      </c>
      <c r="B353" s="760" t="s">
        <v>383</v>
      </c>
      <c r="C353" s="777"/>
      <c r="D353" s="761"/>
      <c r="E353" s="761"/>
      <c r="F353" s="802"/>
      <c r="G353" s="803"/>
      <c r="H353" s="337"/>
    </row>
    <row r="354" spans="1:8" s="116" customFormat="1" ht="12.75">
      <c r="A354" s="1148"/>
      <c r="B354" s="816"/>
      <c r="C354" s="804" t="s">
        <v>700</v>
      </c>
      <c r="D354" s="743"/>
      <c r="E354" s="743"/>
      <c r="F354" s="805"/>
      <c r="G354" s="806"/>
      <c r="H354" s="337"/>
    </row>
    <row r="355" spans="1:8" s="116" customFormat="1" ht="12.75">
      <c r="A355" s="1149"/>
      <c r="B355" s="816"/>
      <c r="C355" s="782" t="s">
        <v>766</v>
      </c>
      <c r="D355" s="750">
        <v>15</v>
      </c>
      <c r="E355" s="754">
        <f>D355*$H$25</f>
        <v>202.70250000000001</v>
      </c>
      <c r="F355" s="746">
        <f>ROUND(E355*1.25,0)</f>
        <v>253</v>
      </c>
      <c r="G355" s="783">
        <f>F355*1.2</f>
        <v>303.59999999999997</v>
      </c>
      <c r="H355" s="457"/>
    </row>
    <row r="356" spans="1:8" s="116" customFormat="1" ht="12.75">
      <c r="A356" s="1149"/>
      <c r="B356" s="816"/>
      <c r="C356" s="782" t="s">
        <v>768</v>
      </c>
      <c r="D356" s="750">
        <v>20</v>
      </c>
      <c r="E356" s="754">
        <f>D356*$H$25</f>
        <v>270.27</v>
      </c>
      <c r="F356" s="746">
        <f>ROUND(E356*1.25,0)</f>
        <v>338</v>
      </c>
      <c r="G356" s="783">
        <f>F356*1.2</f>
        <v>405.59999999999997</v>
      </c>
      <c r="H356" s="457"/>
    </row>
    <row r="357" spans="1:8" s="116" customFormat="1" ht="12.75">
      <c r="A357" s="1149"/>
      <c r="B357" s="816"/>
      <c r="C357" s="782" t="s">
        <v>552</v>
      </c>
      <c r="D357" s="750">
        <v>20</v>
      </c>
      <c r="E357" s="754">
        <f>D357*$H$25</f>
        <v>270.27</v>
      </c>
      <c r="F357" s="746">
        <f>ROUND(E357*1.25,0)</f>
        <v>338</v>
      </c>
      <c r="G357" s="783">
        <f>F357*1.2</f>
        <v>405.59999999999997</v>
      </c>
      <c r="H357" s="457"/>
    </row>
    <row r="358" spans="1:8" s="116" customFormat="1" ht="16.5" customHeight="1">
      <c r="A358" s="1149"/>
      <c r="B358" s="816"/>
      <c r="C358" s="817" t="s">
        <v>699</v>
      </c>
      <c r="D358" s="750"/>
      <c r="E358" s="754"/>
      <c r="F358" s="746"/>
      <c r="G358" s="783"/>
      <c r="H358" s="457"/>
    </row>
    <row r="359" spans="1:8" s="116" customFormat="1" ht="12.75">
      <c r="A359" s="1149"/>
      <c r="B359" s="816"/>
      <c r="C359" s="791" t="s">
        <v>772</v>
      </c>
      <c r="D359" s="793">
        <v>55</v>
      </c>
      <c r="E359" s="754">
        <f>D359*$H$25</f>
        <v>743.2425000000001</v>
      </c>
      <c r="F359" s="746">
        <f>ROUND(E359*1.25,0)</f>
        <v>929</v>
      </c>
      <c r="G359" s="783">
        <f>F359*1.2</f>
        <v>1114.8</v>
      </c>
      <c r="H359" s="457"/>
    </row>
    <row r="360" spans="1:8" s="116" customFormat="1" ht="12.75">
      <c r="A360" s="1149"/>
      <c r="B360" s="816"/>
      <c r="C360" s="791" t="s">
        <v>690</v>
      </c>
      <c r="D360" s="793">
        <v>65</v>
      </c>
      <c r="E360" s="754">
        <f>D360*$H$25</f>
        <v>878.3775</v>
      </c>
      <c r="F360" s="746">
        <f>ROUND(E360*1.25,0)</f>
        <v>1098</v>
      </c>
      <c r="G360" s="783">
        <f>F360*1.2</f>
        <v>1317.6</v>
      </c>
      <c r="H360" s="457"/>
    </row>
    <row r="361" spans="1:8" s="116" customFormat="1" ht="24">
      <c r="A361" s="1149"/>
      <c r="B361" s="816"/>
      <c r="C361" s="796" t="s">
        <v>936</v>
      </c>
      <c r="D361" s="793"/>
      <c r="E361" s="754"/>
      <c r="F361" s="746"/>
      <c r="G361" s="783"/>
      <c r="H361" s="457"/>
    </row>
    <row r="362" spans="1:8" s="116" customFormat="1" ht="12.75">
      <c r="A362" s="1149"/>
      <c r="B362" s="816"/>
      <c r="C362" s="785" t="s">
        <v>46</v>
      </c>
      <c r="D362" s="750">
        <v>117</v>
      </c>
      <c r="E362" s="754">
        <f>D362*H25</f>
        <v>1581.0795</v>
      </c>
      <c r="F362" s="746">
        <f aca="true" t="shared" si="31" ref="F362:F378">ROUND(E362*1.25,0)</f>
        <v>1976</v>
      </c>
      <c r="G362" s="783">
        <f aca="true" t="shared" si="32" ref="G362:G378">F362*1.2</f>
        <v>2371.2</v>
      </c>
      <c r="H362" s="457"/>
    </row>
    <row r="363" spans="1:8" s="116" customFormat="1" ht="12.75">
      <c r="A363" s="1149"/>
      <c r="B363" s="816"/>
      <c r="C363" s="785" t="s">
        <v>45</v>
      </c>
      <c r="D363" s="750">
        <v>117</v>
      </c>
      <c r="E363" s="754">
        <f>D363*H25</f>
        <v>1581.0795</v>
      </c>
      <c r="F363" s="746">
        <f t="shared" si="31"/>
        <v>1976</v>
      </c>
      <c r="G363" s="783">
        <f t="shared" si="32"/>
        <v>2371.2</v>
      </c>
      <c r="H363" s="457"/>
    </row>
    <row r="364" spans="1:8" s="116" customFormat="1" ht="12.75">
      <c r="A364" s="1149"/>
      <c r="B364" s="816"/>
      <c r="C364" s="785" t="s">
        <v>937</v>
      </c>
      <c r="D364" s="750">
        <v>117</v>
      </c>
      <c r="E364" s="754">
        <f>D364*H25</f>
        <v>1581.0795</v>
      </c>
      <c r="F364" s="746">
        <f t="shared" si="31"/>
        <v>1976</v>
      </c>
      <c r="G364" s="783">
        <f t="shared" si="32"/>
        <v>2371.2</v>
      </c>
      <c r="H364" s="457"/>
    </row>
    <row r="365" spans="1:8" s="116" customFormat="1" ht="12.75">
      <c r="A365" s="1149"/>
      <c r="B365" s="816"/>
      <c r="C365" s="785" t="s">
        <v>938</v>
      </c>
      <c r="D365" s="750">
        <v>117</v>
      </c>
      <c r="E365" s="754">
        <f>D365*H25</f>
        <v>1581.0795</v>
      </c>
      <c r="F365" s="746">
        <f t="shared" si="31"/>
        <v>1976</v>
      </c>
      <c r="G365" s="783">
        <f t="shared" si="32"/>
        <v>2371.2</v>
      </c>
      <c r="H365" s="457"/>
    </row>
    <row r="366" spans="1:8" s="116" customFormat="1" ht="12.75">
      <c r="A366" s="1149"/>
      <c r="B366" s="816"/>
      <c r="C366" s="785" t="s">
        <v>577</v>
      </c>
      <c r="D366" s="750">
        <v>117</v>
      </c>
      <c r="E366" s="754">
        <f>D366*H25</f>
        <v>1581.0795</v>
      </c>
      <c r="F366" s="746">
        <f t="shared" si="31"/>
        <v>1976</v>
      </c>
      <c r="G366" s="783">
        <f t="shared" si="32"/>
        <v>2371.2</v>
      </c>
      <c r="H366" s="457"/>
    </row>
    <row r="367" spans="1:8" s="116" customFormat="1" ht="12.75">
      <c r="A367" s="1149"/>
      <c r="B367" s="816"/>
      <c r="C367" s="785" t="s">
        <v>690</v>
      </c>
      <c r="D367" s="750">
        <v>117</v>
      </c>
      <c r="E367" s="754">
        <f>D367*H25</f>
        <v>1581.0795</v>
      </c>
      <c r="F367" s="746">
        <f t="shared" si="31"/>
        <v>1976</v>
      </c>
      <c r="G367" s="783">
        <f t="shared" si="32"/>
        <v>2371.2</v>
      </c>
      <c r="H367" s="457"/>
    </row>
    <row r="368" spans="1:8" s="116" customFormat="1" ht="12.75">
      <c r="A368" s="1149"/>
      <c r="B368" s="816"/>
      <c r="C368" s="785" t="s">
        <v>592</v>
      </c>
      <c r="D368" s="750">
        <v>122</v>
      </c>
      <c r="E368" s="754">
        <f>D368*H25</f>
        <v>1648.6470000000002</v>
      </c>
      <c r="F368" s="746">
        <f t="shared" si="31"/>
        <v>2061</v>
      </c>
      <c r="G368" s="783">
        <f t="shared" si="32"/>
        <v>2473.2</v>
      </c>
      <c r="H368" s="457"/>
    </row>
    <row r="369" spans="1:8" s="116" customFormat="1" ht="12.75">
      <c r="A369" s="1149"/>
      <c r="B369" s="816"/>
      <c r="C369" s="785" t="s">
        <v>939</v>
      </c>
      <c r="D369" s="750">
        <v>122</v>
      </c>
      <c r="E369" s="754">
        <f>D369*H25</f>
        <v>1648.6470000000002</v>
      </c>
      <c r="F369" s="746">
        <f t="shared" si="31"/>
        <v>2061</v>
      </c>
      <c r="G369" s="783">
        <f t="shared" si="32"/>
        <v>2473.2</v>
      </c>
      <c r="H369" s="457"/>
    </row>
    <row r="370" spans="1:8" s="116" customFormat="1" ht="12.75">
      <c r="A370" s="1149"/>
      <c r="B370" s="816"/>
      <c r="C370" s="785" t="s">
        <v>940</v>
      </c>
      <c r="D370" s="750">
        <v>122</v>
      </c>
      <c r="E370" s="754">
        <f>D370*H25</f>
        <v>1648.6470000000002</v>
      </c>
      <c r="F370" s="746">
        <f t="shared" si="31"/>
        <v>2061</v>
      </c>
      <c r="G370" s="783">
        <f t="shared" si="32"/>
        <v>2473.2</v>
      </c>
      <c r="H370" s="457"/>
    </row>
    <row r="371" spans="1:8" s="116" customFormat="1" ht="12.75">
      <c r="A371" s="1149"/>
      <c r="B371" s="816"/>
      <c r="C371" s="785" t="s">
        <v>644</v>
      </c>
      <c r="D371" s="750">
        <v>122</v>
      </c>
      <c r="E371" s="754">
        <f>D371*H25</f>
        <v>1648.6470000000002</v>
      </c>
      <c r="F371" s="746">
        <f t="shared" si="31"/>
        <v>2061</v>
      </c>
      <c r="G371" s="783">
        <f t="shared" si="32"/>
        <v>2473.2</v>
      </c>
      <c r="H371" s="457"/>
    </row>
    <row r="372" spans="1:8" s="116" customFormat="1" ht="12.75">
      <c r="A372" s="1149"/>
      <c r="B372" s="816"/>
      <c r="C372" s="785" t="s">
        <v>578</v>
      </c>
      <c r="D372" s="750">
        <v>122</v>
      </c>
      <c r="E372" s="754">
        <f>D372*H25</f>
        <v>1648.6470000000002</v>
      </c>
      <c r="F372" s="746">
        <f t="shared" si="31"/>
        <v>2061</v>
      </c>
      <c r="G372" s="783">
        <f t="shared" si="32"/>
        <v>2473.2</v>
      </c>
      <c r="H372" s="457"/>
    </row>
    <row r="373" spans="1:8" s="116" customFormat="1" ht="12.75">
      <c r="A373" s="1149"/>
      <c r="B373" s="816"/>
      <c r="C373" s="785" t="s">
        <v>941</v>
      </c>
      <c r="D373" s="750">
        <v>122</v>
      </c>
      <c r="E373" s="754">
        <f>D373*H25</f>
        <v>1648.6470000000002</v>
      </c>
      <c r="F373" s="746">
        <f t="shared" si="31"/>
        <v>2061</v>
      </c>
      <c r="G373" s="783">
        <f t="shared" si="32"/>
        <v>2473.2</v>
      </c>
      <c r="H373" s="457"/>
    </row>
    <row r="374" spans="1:8" s="116" customFormat="1" ht="12.75">
      <c r="A374" s="1149"/>
      <c r="B374" s="816"/>
      <c r="C374" s="785" t="s">
        <v>942</v>
      </c>
      <c r="D374" s="750">
        <v>122</v>
      </c>
      <c r="E374" s="754">
        <f>D374*H25</f>
        <v>1648.6470000000002</v>
      </c>
      <c r="F374" s="746">
        <f t="shared" si="31"/>
        <v>2061</v>
      </c>
      <c r="G374" s="783">
        <f t="shared" si="32"/>
        <v>2473.2</v>
      </c>
      <c r="H374" s="457"/>
    </row>
    <row r="375" spans="1:8" s="116" customFormat="1" ht="12.75">
      <c r="A375" s="1149"/>
      <c r="B375" s="816"/>
      <c r="C375" s="792" t="s">
        <v>966</v>
      </c>
      <c r="D375" s="750">
        <v>75</v>
      </c>
      <c r="E375" s="754">
        <f>D375*H25</f>
        <v>1013.5125</v>
      </c>
      <c r="F375" s="746">
        <f t="shared" si="31"/>
        <v>1267</v>
      </c>
      <c r="G375" s="783">
        <f t="shared" si="32"/>
        <v>1520.3999999999999</v>
      </c>
      <c r="H375" s="457"/>
    </row>
    <row r="376" spans="1:8" s="116" customFormat="1" ht="12.75">
      <c r="A376" s="1149"/>
      <c r="B376" s="816"/>
      <c r="C376" s="792" t="s">
        <v>967</v>
      </c>
      <c r="D376" s="750">
        <v>90</v>
      </c>
      <c r="E376" s="754">
        <f>D376*H25</f>
        <v>1216.2150000000001</v>
      </c>
      <c r="F376" s="746">
        <f t="shared" si="31"/>
        <v>1520</v>
      </c>
      <c r="G376" s="783">
        <f t="shared" si="32"/>
        <v>1824</v>
      </c>
      <c r="H376" s="457"/>
    </row>
    <row r="377" spans="1:8" s="116" customFormat="1" ht="12.75">
      <c r="A377" s="1149"/>
      <c r="B377" s="816"/>
      <c r="C377" s="792" t="s">
        <v>968</v>
      </c>
      <c r="D377" s="750">
        <v>75</v>
      </c>
      <c r="E377" s="754">
        <f>D377*H25</f>
        <v>1013.5125</v>
      </c>
      <c r="F377" s="746">
        <f t="shared" si="31"/>
        <v>1267</v>
      </c>
      <c r="G377" s="783">
        <f t="shared" si="32"/>
        <v>1520.3999999999999</v>
      </c>
      <c r="H377" s="457"/>
    </row>
    <row r="378" spans="1:8" s="116" customFormat="1" ht="12.75">
      <c r="A378" s="1149"/>
      <c r="B378" s="816"/>
      <c r="C378" s="792" t="s">
        <v>943</v>
      </c>
      <c r="D378" s="750">
        <v>122</v>
      </c>
      <c r="E378" s="754">
        <f>D378*H25</f>
        <v>1648.6470000000002</v>
      </c>
      <c r="F378" s="746">
        <f t="shared" si="31"/>
        <v>2061</v>
      </c>
      <c r="G378" s="783">
        <f t="shared" si="32"/>
        <v>2473.2</v>
      </c>
      <c r="H378" s="457"/>
    </row>
    <row r="379" spans="1:8" s="116" customFormat="1" ht="13.5" customHeight="1">
      <c r="A379" s="1149"/>
      <c r="B379" s="974"/>
      <c r="C379" s="818" t="s">
        <v>658</v>
      </c>
      <c r="D379" s="750"/>
      <c r="E379" s="754"/>
      <c r="F379" s="746"/>
      <c r="G379" s="783"/>
      <c r="H379" s="457"/>
    </row>
    <row r="380" spans="1:8" s="116" customFormat="1" ht="30" customHeight="1">
      <c r="A380" s="1149"/>
      <c r="B380" s="816"/>
      <c r="C380" s="973" t="s">
        <v>954</v>
      </c>
      <c r="D380" s="810">
        <v>35</v>
      </c>
      <c r="E380" s="754">
        <f aca="true" t="shared" si="33" ref="E380:E385">D380*$H$26</f>
        <v>435.85499999999996</v>
      </c>
      <c r="F380" s="746">
        <f aca="true" t="shared" si="34" ref="F380:F385">ROUND(E380*1.25,0)</f>
        <v>545</v>
      </c>
      <c r="G380" s="783">
        <f aca="true" t="shared" si="35" ref="G380:G385">F380*1.2</f>
        <v>654</v>
      </c>
      <c r="H380" s="382"/>
    </row>
    <row r="381" spans="1:8" s="116" customFormat="1" ht="12" customHeight="1">
      <c r="A381" s="1149"/>
      <c r="B381" s="816"/>
      <c r="C381" s="792" t="s">
        <v>769</v>
      </c>
      <c r="D381" s="809">
        <v>115</v>
      </c>
      <c r="E381" s="754">
        <f t="shared" si="33"/>
        <v>1432.095</v>
      </c>
      <c r="F381" s="746">
        <f t="shared" si="34"/>
        <v>1790</v>
      </c>
      <c r="G381" s="783">
        <f t="shared" si="35"/>
        <v>2148</v>
      </c>
      <c r="H381" s="382"/>
    </row>
    <row r="382" spans="1:8" s="116" customFormat="1" ht="12.75">
      <c r="A382" s="1149"/>
      <c r="B382" s="816"/>
      <c r="C382" s="819" t="s">
        <v>199</v>
      </c>
      <c r="D382" s="809">
        <v>45</v>
      </c>
      <c r="E382" s="754">
        <f t="shared" si="33"/>
        <v>560.385</v>
      </c>
      <c r="F382" s="746">
        <f t="shared" si="34"/>
        <v>700</v>
      </c>
      <c r="G382" s="783">
        <f t="shared" si="35"/>
        <v>840</v>
      </c>
      <c r="H382" s="382"/>
    </row>
    <row r="383" spans="1:8" s="116" customFormat="1" ht="12.75">
      <c r="A383" s="1149"/>
      <c r="B383" s="816"/>
      <c r="C383" s="819" t="s">
        <v>374</v>
      </c>
      <c r="D383" s="809">
        <v>115</v>
      </c>
      <c r="E383" s="754">
        <f t="shared" si="33"/>
        <v>1432.095</v>
      </c>
      <c r="F383" s="746">
        <f t="shared" si="34"/>
        <v>1790</v>
      </c>
      <c r="G383" s="783">
        <f t="shared" si="35"/>
        <v>2148</v>
      </c>
      <c r="H383" s="382"/>
    </row>
    <row r="384" spans="1:8" s="116" customFormat="1" ht="12.75">
      <c r="A384" s="1149"/>
      <c r="B384" s="816"/>
      <c r="C384" s="820" t="s">
        <v>354</v>
      </c>
      <c r="D384" s="809">
        <v>45</v>
      </c>
      <c r="E384" s="754">
        <f t="shared" si="33"/>
        <v>560.385</v>
      </c>
      <c r="F384" s="746">
        <f t="shared" si="34"/>
        <v>700</v>
      </c>
      <c r="G384" s="783">
        <f t="shared" si="35"/>
        <v>840</v>
      </c>
      <c r="H384" s="382"/>
    </row>
    <row r="385" spans="1:8" s="116" customFormat="1" ht="30" customHeight="1">
      <c r="A385" s="1149"/>
      <c r="B385" s="816"/>
      <c r="C385" s="785" t="s">
        <v>172</v>
      </c>
      <c r="D385" s="810">
        <v>80</v>
      </c>
      <c r="E385" s="754">
        <f t="shared" si="33"/>
        <v>996.24</v>
      </c>
      <c r="F385" s="746">
        <f t="shared" si="34"/>
        <v>1245</v>
      </c>
      <c r="G385" s="783">
        <f t="shared" si="35"/>
        <v>1494</v>
      </c>
      <c r="H385" s="382"/>
    </row>
    <row r="386" spans="1:8" s="116" customFormat="1" ht="15.75" customHeight="1">
      <c r="A386" s="1149"/>
      <c r="B386" s="816"/>
      <c r="C386" s="821" t="s">
        <v>710</v>
      </c>
      <c r="D386" s="809"/>
      <c r="E386" s="815"/>
      <c r="F386" s="746"/>
      <c r="G386" s="783"/>
      <c r="H386" s="382"/>
    </row>
    <row r="387" spans="1:8" s="116" customFormat="1" ht="12.75">
      <c r="A387" s="1149"/>
      <c r="B387" s="816"/>
      <c r="C387" s="791" t="s">
        <v>376</v>
      </c>
      <c r="D387" s="809">
        <v>180</v>
      </c>
      <c r="E387" s="754">
        <f>D387*$H$23</f>
        <v>2241.54</v>
      </c>
      <c r="F387" s="746">
        <f>ROUND(E387*1.25,0)</f>
        <v>2802</v>
      </c>
      <c r="G387" s="783">
        <f>F387*1.2</f>
        <v>3362.4</v>
      </c>
      <c r="H387" s="467"/>
    </row>
    <row r="388" spans="1:8" s="116" customFormat="1" ht="13.5" thickBot="1">
      <c r="A388" s="1150"/>
      <c r="B388" s="822"/>
      <c r="C388" s="823" t="s">
        <v>162</v>
      </c>
      <c r="D388" s="824">
        <v>170</v>
      </c>
      <c r="E388" s="754">
        <f>D388*$H$23</f>
        <v>2117.0099999999998</v>
      </c>
      <c r="F388" s="746">
        <f>ROUND(E388*1.25,0)</f>
        <v>2646</v>
      </c>
      <c r="G388" s="783">
        <f>F388*1.2</f>
        <v>3175.2</v>
      </c>
      <c r="H388" s="467"/>
    </row>
    <row r="389" spans="1:8" s="116" customFormat="1" ht="15" customHeight="1" thickBot="1">
      <c r="A389" s="1147" t="s">
        <v>741</v>
      </c>
      <c r="B389" s="825" t="s">
        <v>384</v>
      </c>
      <c r="C389" s="777"/>
      <c r="D389" s="761"/>
      <c r="E389" s="826"/>
      <c r="F389" s="802"/>
      <c r="G389" s="803"/>
      <c r="H389" s="337"/>
    </row>
    <row r="390" spans="1:8" s="116" customFormat="1" ht="15" customHeight="1">
      <c r="A390" s="1148"/>
      <c r="B390" s="779"/>
      <c r="C390" s="804" t="s">
        <v>355</v>
      </c>
      <c r="D390" s="743"/>
      <c r="E390" s="743"/>
      <c r="F390" s="805"/>
      <c r="G390" s="806"/>
      <c r="H390" s="337"/>
    </row>
    <row r="391" spans="1:8" s="116" customFormat="1" ht="12.75">
      <c r="A391" s="1149"/>
      <c r="B391" s="779"/>
      <c r="C391" s="791" t="s">
        <v>594</v>
      </c>
      <c r="D391" s="793">
        <v>170</v>
      </c>
      <c r="E391" s="754">
        <f>D391*$H$25</f>
        <v>2297.295</v>
      </c>
      <c r="F391" s="746">
        <f>ROUND(E391*1.25,0)</f>
        <v>2872</v>
      </c>
      <c r="G391" s="783">
        <f>F391*1.2</f>
        <v>3446.4</v>
      </c>
      <c r="H391" s="457"/>
    </row>
    <row r="392" spans="1:8" s="116" customFormat="1" ht="12.75">
      <c r="A392" s="1149"/>
      <c r="B392" s="779"/>
      <c r="C392" s="791" t="s">
        <v>702</v>
      </c>
      <c r="D392" s="793">
        <v>145</v>
      </c>
      <c r="E392" s="754">
        <v>1870.5</v>
      </c>
      <c r="F392" s="746">
        <v>2338</v>
      </c>
      <c r="G392" s="783">
        <v>2805.6</v>
      </c>
      <c r="H392" s="457"/>
    </row>
    <row r="393" spans="1:8" s="116" customFormat="1" ht="24">
      <c r="A393" s="1149"/>
      <c r="B393" s="779"/>
      <c r="C393" s="796" t="s">
        <v>936</v>
      </c>
      <c r="D393" s="793"/>
      <c r="E393" s="754"/>
      <c r="F393" s="746"/>
      <c r="G393" s="783"/>
      <c r="H393" s="457"/>
    </row>
    <row r="394" spans="1:8" s="116" customFormat="1" ht="12.75">
      <c r="A394" s="1149"/>
      <c r="B394" s="779"/>
      <c r="C394" s="785" t="s">
        <v>46</v>
      </c>
      <c r="D394" s="750">
        <v>117</v>
      </c>
      <c r="E394" s="754">
        <f>D394*H25</f>
        <v>1581.0795</v>
      </c>
      <c r="F394" s="746">
        <f aca="true" t="shared" si="36" ref="F394:F407">ROUND(E394*1.25,0)</f>
        <v>1976</v>
      </c>
      <c r="G394" s="783">
        <f aca="true" t="shared" si="37" ref="G394:G407">F394*1.2</f>
        <v>2371.2</v>
      </c>
      <c r="H394" s="457"/>
    </row>
    <row r="395" spans="1:8" s="116" customFormat="1" ht="12.75">
      <c r="A395" s="1149"/>
      <c r="B395" s="779"/>
      <c r="C395" s="785" t="s">
        <v>45</v>
      </c>
      <c r="D395" s="750">
        <v>117</v>
      </c>
      <c r="E395" s="754">
        <f>D395*H25</f>
        <v>1581.0795</v>
      </c>
      <c r="F395" s="746">
        <f t="shared" si="36"/>
        <v>1976</v>
      </c>
      <c r="G395" s="783">
        <f t="shared" si="37"/>
        <v>2371.2</v>
      </c>
      <c r="H395" s="457"/>
    </row>
    <row r="396" spans="1:8" s="116" customFormat="1" ht="12.75">
      <c r="A396" s="1149"/>
      <c r="B396" s="779"/>
      <c r="C396" s="785" t="s">
        <v>937</v>
      </c>
      <c r="D396" s="750">
        <v>117</v>
      </c>
      <c r="E396" s="754">
        <f>D396*H25</f>
        <v>1581.0795</v>
      </c>
      <c r="F396" s="746">
        <f t="shared" si="36"/>
        <v>1976</v>
      </c>
      <c r="G396" s="783">
        <f t="shared" si="37"/>
        <v>2371.2</v>
      </c>
      <c r="H396" s="457"/>
    </row>
    <row r="397" spans="1:8" s="116" customFormat="1" ht="12.75">
      <c r="A397" s="1149"/>
      <c r="B397" s="779"/>
      <c r="C397" s="785" t="s">
        <v>938</v>
      </c>
      <c r="D397" s="750">
        <v>117</v>
      </c>
      <c r="E397" s="754">
        <f>D397*H25</f>
        <v>1581.0795</v>
      </c>
      <c r="F397" s="746">
        <f t="shared" si="36"/>
        <v>1976</v>
      </c>
      <c r="G397" s="783">
        <f t="shared" si="37"/>
        <v>2371.2</v>
      </c>
      <c r="H397" s="457"/>
    </row>
    <row r="398" spans="1:8" s="116" customFormat="1" ht="12.75">
      <c r="A398" s="1149"/>
      <c r="B398" s="779"/>
      <c r="C398" s="785" t="s">
        <v>577</v>
      </c>
      <c r="D398" s="750">
        <v>117</v>
      </c>
      <c r="E398" s="754">
        <f>D398*H25</f>
        <v>1581.0795</v>
      </c>
      <c r="F398" s="746">
        <f t="shared" si="36"/>
        <v>1976</v>
      </c>
      <c r="G398" s="783">
        <f t="shared" si="37"/>
        <v>2371.2</v>
      </c>
      <c r="H398" s="457"/>
    </row>
    <row r="399" spans="1:8" s="116" customFormat="1" ht="12.75">
      <c r="A399" s="1149"/>
      <c r="B399" s="779"/>
      <c r="C399" s="785" t="s">
        <v>690</v>
      </c>
      <c r="D399" s="750">
        <v>117</v>
      </c>
      <c r="E399" s="754">
        <f>D399*H25</f>
        <v>1581.0795</v>
      </c>
      <c r="F399" s="746">
        <f t="shared" si="36"/>
        <v>1976</v>
      </c>
      <c r="G399" s="783">
        <f t="shared" si="37"/>
        <v>2371.2</v>
      </c>
      <c r="H399" s="457"/>
    </row>
    <row r="400" spans="1:8" s="116" customFormat="1" ht="12.75">
      <c r="A400" s="1149"/>
      <c r="B400" s="779"/>
      <c r="C400" s="785" t="s">
        <v>592</v>
      </c>
      <c r="D400" s="750">
        <v>122</v>
      </c>
      <c r="E400" s="754">
        <f>D400*H25</f>
        <v>1648.6470000000002</v>
      </c>
      <c r="F400" s="746">
        <f t="shared" si="36"/>
        <v>2061</v>
      </c>
      <c r="G400" s="783">
        <f t="shared" si="37"/>
        <v>2473.2</v>
      </c>
      <c r="H400" s="457"/>
    </row>
    <row r="401" spans="1:8" s="116" customFormat="1" ht="12.75">
      <c r="A401" s="1149"/>
      <c r="B401" s="779"/>
      <c r="C401" s="785" t="s">
        <v>939</v>
      </c>
      <c r="D401" s="750">
        <v>122</v>
      </c>
      <c r="E401" s="754">
        <f>D401*H25</f>
        <v>1648.6470000000002</v>
      </c>
      <c r="F401" s="746">
        <f t="shared" si="36"/>
        <v>2061</v>
      </c>
      <c r="G401" s="783">
        <f t="shared" si="37"/>
        <v>2473.2</v>
      </c>
      <c r="H401" s="457"/>
    </row>
    <row r="402" spans="1:8" s="116" customFormat="1" ht="12.75">
      <c r="A402" s="1149"/>
      <c r="B402" s="779"/>
      <c r="C402" s="785" t="s">
        <v>940</v>
      </c>
      <c r="D402" s="750">
        <v>122</v>
      </c>
      <c r="E402" s="754">
        <f>D402*H25</f>
        <v>1648.6470000000002</v>
      </c>
      <c r="F402" s="746">
        <f t="shared" si="36"/>
        <v>2061</v>
      </c>
      <c r="G402" s="783">
        <f t="shared" si="37"/>
        <v>2473.2</v>
      </c>
      <c r="H402" s="457"/>
    </row>
    <row r="403" spans="1:8" s="116" customFormat="1" ht="12.75">
      <c r="A403" s="1149"/>
      <c r="B403" s="779"/>
      <c r="C403" s="785" t="s">
        <v>644</v>
      </c>
      <c r="D403" s="750">
        <v>122</v>
      </c>
      <c r="E403" s="754">
        <f>D403*H25</f>
        <v>1648.6470000000002</v>
      </c>
      <c r="F403" s="746">
        <f t="shared" si="36"/>
        <v>2061</v>
      </c>
      <c r="G403" s="783">
        <f t="shared" si="37"/>
        <v>2473.2</v>
      </c>
      <c r="H403" s="457"/>
    </row>
    <row r="404" spans="1:8" s="116" customFormat="1" ht="12.75">
      <c r="A404" s="1149"/>
      <c r="B404" s="779"/>
      <c r="C404" s="785" t="s">
        <v>578</v>
      </c>
      <c r="D404" s="750">
        <v>122</v>
      </c>
      <c r="E404" s="754">
        <f>D404*H25</f>
        <v>1648.6470000000002</v>
      </c>
      <c r="F404" s="746">
        <f t="shared" si="36"/>
        <v>2061</v>
      </c>
      <c r="G404" s="783">
        <f t="shared" si="37"/>
        <v>2473.2</v>
      </c>
      <c r="H404" s="457"/>
    </row>
    <row r="405" spans="1:8" s="116" customFormat="1" ht="12.75">
      <c r="A405" s="1149"/>
      <c r="B405" s="779"/>
      <c r="C405" s="785" t="s">
        <v>941</v>
      </c>
      <c r="D405" s="750">
        <v>122</v>
      </c>
      <c r="E405" s="754">
        <f>D405*H25</f>
        <v>1648.6470000000002</v>
      </c>
      <c r="F405" s="746">
        <f t="shared" si="36"/>
        <v>2061</v>
      </c>
      <c r="G405" s="783">
        <f t="shared" si="37"/>
        <v>2473.2</v>
      </c>
      <c r="H405" s="457"/>
    </row>
    <row r="406" spans="1:8" s="116" customFormat="1" ht="12.75">
      <c r="A406" s="1149"/>
      <c r="B406" s="779"/>
      <c r="C406" s="785" t="s">
        <v>942</v>
      </c>
      <c r="D406" s="750">
        <v>122</v>
      </c>
      <c r="E406" s="754">
        <f>D406*H25</f>
        <v>1648.6470000000002</v>
      </c>
      <c r="F406" s="746">
        <f t="shared" si="36"/>
        <v>2061</v>
      </c>
      <c r="G406" s="783">
        <f t="shared" si="37"/>
        <v>2473.2</v>
      </c>
      <c r="H406" s="457"/>
    </row>
    <row r="407" spans="1:8" s="116" customFormat="1" ht="12.75">
      <c r="A407" s="1149"/>
      <c r="B407" s="779"/>
      <c r="C407" s="785" t="s">
        <v>943</v>
      </c>
      <c r="D407" s="750">
        <v>122</v>
      </c>
      <c r="E407" s="754">
        <f>D407*H25</f>
        <v>1648.6470000000002</v>
      </c>
      <c r="F407" s="746">
        <f t="shared" si="36"/>
        <v>2061</v>
      </c>
      <c r="G407" s="783">
        <f t="shared" si="37"/>
        <v>2473.2</v>
      </c>
      <c r="H407" s="457"/>
    </row>
    <row r="408" spans="1:8" s="116" customFormat="1" ht="27" customHeight="1">
      <c r="A408" s="1149"/>
      <c r="B408" s="779"/>
      <c r="C408" s="784" t="s">
        <v>717</v>
      </c>
      <c r="D408" s="750"/>
      <c r="E408" s="754"/>
      <c r="F408" s="746"/>
      <c r="G408" s="783"/>
      <c r="H408" s="457"/>
    </row>
    <row r="409" spans="1:8" s="116" customFormat="1" ht="12.75">
      <c r="A409" s="1149"/>
      <c r="B409" s="779"/>
      <c r="C409" s="782" t="s">
        <v>703</v>
      </c>
      <c r="D409" s="750">
        <v>160</v>
      </c>
      <c r="E409" s="754">
        <f>D409*$H$25</f>
        <v>2162.16</v>
      </c>
      <c r="F409" s="746">
        <f>ROUND(E409*1.25,0)</f>
        <v>2703</v>
      </c>
      <c r="G409" s="783">
        <f aca="true" t="shared" si="38" ref="G409:G419">F409*1.2</f>
        <v>3243.6</v>
      </c>
      <c r="H409" s="457"/>
    </row>
    <row r="410" spans="1:8" s="116" customFormat="1" ht="12.75">
      <c r="A410" s="1149"/>
      <c r="B410" s="779"/>
      <c r="C410" s="782" t="s">
        <v>704</v>
      </c>
      <c r="D410" s="750">
        <v>160</v>
      </c>
      <c r="E410" s="754">
        <f>D410*$H$25</f>
        <v>2162.16</v>
      </c>
      <c r="F410" s="746">
        <f>ROUND(E410*1.25,0)</f>
        <v>2703</v>
      </c>
      <c r="G410" s="783">
        <f t="shared" si="38"/>
        <v>3243.6</v>
      </c>
      <c r="H410" s="457"/>
    </row>
    <row r="411" spans="1:8" s="116" customFormat="1" ht="23.25" customHeight="1">
      <c r="A411" s="1149"/>
      <c r="B411" s="779"/>
      <c r="C411" s="784" t="s">
        <v>718</v>
      </c>
      <c r="D411" s="750"/>
      <c r="E411" s="754"/>
      <c r="F411" s="746"/>
      <c r="G411" s="783"/>
      <c r="H411" s="457"/>
    </row>
    <row r="412" spans="1:8" s="116" customFormat="1" ht="12.75">
      <c r="A412" s="1149"/>
      <c r="B412" s="779"/>
      <c r="C412" s="897" t="s">
        <v>703</v>
      </c>
      <c r="D412" s="893">
        <v>191</v>
      </c>
      <c r="E412" s="894">
        <f>D412*H25</f>
        <v>2581.0785</v>
      </c>
      <c r="F412" s="790">
        <f>ROUND(E412*1.25,0)</f>
        <v>3226</v>
      </c>
      <c r="G412" s="896">
        <f t="shared" si="38"/>
        <v>3871.2</v>
      </c>
      <c r="H412" s="457"/>
    </row>
    <row r="413" spans="1:8" s="116" customFormat="1" ht="12.75">
      <c r="A413" s="1149"/>
      <c r="B413" s="779"/>
      <c r="C413" s="897" t="s">
        <v>704</v>
      </c>
      <c r="D413" s="893">
        <v>191</v>
      </c>
      <c r="E413" s="894">
        <f>D413*H25</f>
        <v>2581.0785</v>
      </c>
      <c r="F413" s="790">
        <f>ROUND(E413*1.25,0)</f>
        <v>3226</v>
      </c>
      <c r="G413" s="896">
        <f t="shared" si="38"/>
        <v>3871.2</v>
      </c>
      <c r="H413" s="457"/>
    </row>
    <row r="414" spans="1:8" s="116" customFormat="1" ht="15" customHeight="1">
      <c r="A414" s="1149"/>
      <c r="B414" s="779"/>
      <c r="C414" s="784" t="s">
        <v>710</v>
      </c>
      <c r="D414" s="750"/>
      <c r="E414" s="787"/>
      <c r="F414" s="746"/>
      <c r="G414" s="783"/>
      <c r="H414" s="457"/>
    </row>
    <row r="415" spans="1:8" s="116" customFormat="1" ht="12.75">
      <c r="A415" s="1149"/>
      <c r="B415" s="779"/>
      <c r="C415" s="827" t="s">
        <v>376</v>
      </c>
      <c r="D415" s="793">
        <v>180</v>
      </c>
      <c r="E415" s="754">
        <f>D415*$H$23</f>
        <v>2241.54</v>
      </c>
      <c r="F415" s="746">
        <f>ROUND(E415*1.25,0)</f>
        <v>2802</v>
      </c>
      <c r="G415" s="783">
        <f t="shared" si="38"/>
        <v>3362.4</v>
      </c>
      <c r="H415" s="467"/>
    </row>
    <row r="416" spans="1:8" s="116" customFormat="1" ht="12.75">
      <c r="A416" s="1149"/>
      <c r="B416" s="779"/>
      <c r="C416" s="791" t="s">
        <v>162</v>
      </c>
      <c r="D416" s="809">
        <v>170</v>
      </c>
      <c r="E416" s="754">
        <f>D416*$H$23</f>
        <v>2117.0099999999998</v>
      </c>
      <c r="F416" s="746">
        <f>ROUND(E416*1.25,0)</f>
        <v>2646</v>
      </c>
      <c r="G416" s="783">
        <f t="shared" si="38"/>
        <v>3175.2</v>
      </c>
      <c r="H416" s="467"/>
    </row>
    <row r="417" spans="1:8" s="116" customFormat="1" ht="12.75" customHeight="1" hidden="1">
      <c r="A417" s="1149"/>
      <c r="B417" s="779"/>
      <c r="C417" s="791" t="s">
        <v>55</v>
      </c>
      <c r="D417" s="749"/>
      <c r="E417" s="749"/>
      <c r="F417" s="828"/>
      <c r="G417" s="783">
        <f t="shared" si="38"/>
        <v>0</v>
      </c>
      <c r="H417" s="337"/>
    </row>
    <row r="418" spans="1:8" s="116" customFormat="1" ht="13.5" customHeight="1">
      <c r="A418" s="1149"/>
      <c r="B418" s="779"/>
      <c r="C418" s="811" t="s">
        <v>711</v>
      </c>
      <c r="D418" s="752"/>
      <c r="E418" s="752"/>
      <c r="F418" s="829"/>
      <c r="G418" s="783"/>
      <c r="H418" s="337"/>
    </row>
    <row r="419" spans="1:8" s="116" customFormat="1" ht="24.75" thickBot="1">
      <c r="A419" s="1151"/>
      <c r="B419" s="779"/>
      <c r="C419" s="791" t="s">
        <v>108</v>
      </c>
      <c r="D419" s="800">
        <v>1300</v>
      </c>
      <c r="E419" s="754">
        <f>D419*$H$27</f>
        <v>17007.9</v>
      </c>
      <c r="F419" s="801">
        <f>ROUND(E419*1.25,0)</f>
        <v>21260</v>
      </c>
      <c r="G419" s="783">
        <f t="shared" si="38"/>
        <v>25512</v>
      </c>
      <c r="H419" s="382"/>
    </row>
    <row r="420" spans="1:8" s="116" customFormat="1" ht="14.25" customHeight="1" thickBot="1">
      <c r="A420" s="1165" t="s">
        <v>319</v>
      </c>
      <c r="B420" s="830" t="s">
        <v>385</v>
      </c>
      <c r="C420" s="777"/>
      <c r="D420" s="761"/>
      <c r="E420" s="761"/>
      <c r="F420" s="802"/>
      <c r="G420" s="803"/>
      <c r="H420" s="337"/>
    </row>
    <row r="421" spans="1:8" s="116" customFormat="1" ht="12.75">
      <c r="A421" s="1166"/>
      <c r="B421" s="831"/>
      <c r="C421" s="804" t="s">
        <v>700</v>
      </c>
      <c r="D421" s="743"/>
      <c r="E421" s="743"/>
      <c r="F421" s="805"/>
      <c r="G421" s="806"/>
      <c r="H421" s="337"/>
    </row>
    <row r="422" spans="1:8" s="116" customFormat="1" ht="12.75" customHeight="1">
      <c r="A422" s="1166"/>
      <c r="B422" s="831"/>
      <c r="C422" s="782" t="s">
        <v>766</v>
      </c>
      <c r="D422" s="750">
        <v>15</v>
      </c>
      <c r="E422" s="754">
        <f>D422*$H$25</f>
        <v>202.70250000000001</v>
      </c>
      <c r="F422" s="746">
        <f>ROUND(E422*1.25,0)</f>
        <v>253</v>
      </c>
      <c r="G422" s="783">
        <f>F422*1.2</f>
        <v>303.59999999999997</v>
      </c>
      <c r="H422" s="457"/>
    </row>
    <row r="423" spans="1:8" s="116" customFormat="1" ht="12.75" customHeight="1">
      <c r="A423" s="1166"/>
      <c r="B423" s="831"/>
      <c r="C423" s="782" t="s">
        <v>767</v>
      </c>
      <c r="D423" s="750">
        <v>10</v>
      </c>
      <c r="E423" s="754">
        <f aca="true" t="shared" si="39" ref="E423:E437">D423*$H$25</f>
        <v>135.135</v>
      </c>
      <c r="F423" s="746">
        <f>ROUND(E423*1.25,0)</f>
        <v>169</v>
      </c>
      <c r="G423" s="783">
        <f aca="true" t="shared" si="40" ref="G423:G446">F423*1.2</f>
        <v>202.79999999999998</v>
      </c>
      <c r="H423" s="457"/>
    </row>
    <row r="424" spans="1:8" s="116" customFormat="1" ht="12.75" customHeight="1">
      <c r="A424" s="1166"/>
      <c r="B424" s="831"/>
      <c r="C424" s="782" t="s">
        <v>768</v>
      </c>
      <c r="D424" s="750">
        <v>20</v>
      </c>
      <c r="E424" s="754">
        <f t="shared" si="39"/>
        <v>270.27</v>
      </c>
      <c r="F424" s="746">
        <f>ROUND(E424*1.25,0)</f>
        <v>338</v>
      </c>
      <c r="G424" s="783">
        <f t="shared" si="40"/>
        <v>405.59999999999997</v>
      </c>
      <c r="H424" s="457"/>
    </row>
    <row r="425" spans="1:8" s="116" customFormat="1" ht="12.75" customHeight="1">
      <c r="A425" s="1166"/>
      <c r="B425" s="831"/>
      <c r="C425" s="782" t="s">
        <v>552</v>
      </c>
      <c r="D425" s="750">
        <v>20</v>
      </c>
      <c r="E425" s="754">
        <f t="shared" si="39"/>
        <v>270.27</v>
      </c>
      <c r="F425" s="746">
        <f>ROUND(E425*1.25,0)</f>
        <v>338</v>
      </c>
      <c r="G425" s="783">
        <f t="shared" si="40"/>
        <v>405.59999999999997</v>
      </c>
      <c r="H425" s="457"/>
    </row>
    <row r="426" spans="1:8" s="116" customFormat="1" ht="12.75" customHeight="1">
      <c r="A426" s="1166"/>
      <c r="B426" s="831"/>
      <c r="C426" s="784" t="s">
        <v>699</v>
      </c>
      <c r="D426" s="750"/>
      <c r="E426" s="754"/>
      <c r="F426" s="746"/>
      <c r="G426" s="783"/>
      <c r="H426" s="457"/>
    </row>
    <row r="427" spans="1:8" s="116" customFormat="1" ht="12.75">
      <c r="A427" s="1166"/>
      <c r="B427" s="831"/>
      <c r="C427" s="791" t="s">
        <v>590</v>
      </c>
      <c r="D427" s="793">
        <v>85</v>
      </c>
      <c r="E427" s="754">
        <f t="shared" si="39"/>
        <v>1148.6475</v>
      </c>
      <c r="F427" s="746">
        <f aca="true" t="shared" si="41" ref="F427:F437">ROUND(E427*1.25,0)</f>
        <v>1436</v>
      </c>
      <c r="G427" s="783">
        <f t="shared" si="40"/>
        <v>1723.2</v>
      </c>
      <c r="H427" s="457"/>
    </row>
    <row r="428" spans="1:8" s="116" customFormat="1" ht="12.75">
      <c r="A428" s="1166"/>
      <c r="B428" s="831"/>
      <c r="C428" s="791" t="s">
        <v>865</v>
      </c>
      <c r="D428" s="793">
        <v>10</v>
      </c>
      <c r="E428" s="754">
        <f t="shared" si="39"/>
        <v>135.135</v>
      </c>
      <c r="F428" s="746">
        <f t="shared" si="41"/>
        <v>169</v>
      </c>
      <c r="G428" s="783">
        <f t="shared" si="40"/>
        <v>202.79999999999998</v>
      </c>
      <c r="H428" s="457"/>
    </row>
    <row r="429" spans="1:8" s="116" customFormat="1" ht="12.75">
      <c r="A429" s="1166"/>
      <c r="B429" s="831"/>
      <c r="C429" s="791" t="s">
        <v>386</v>
      </c>
      <c r="D429" s="793">
        <v>55</v>
      </c>
      <c r="E429" s="754">
        <f t="shared" si="39"/>
        <v>743.2425000000001</v>
      </c>
      <c r="F429" s="746">
        <f t="shared" si="41"/>
        <v>929</v>
      </c>
      <c r="G429" s="783">
        <f t="shared" si="40"/>
        <v>1114.8</v>
      </c>
      <c r="H429" s="457"/>
    </row>
    <row r="430" spans="1:8" s="116" customFormat="1" ht="12.75">
      <c r="A430" s="1166"/>
      <c r="B430" s="831"/>
      <c r="C430" s="791" t="s">
        <v>387</v>
      </c>
      <c r="D430" s="793">
        <v>65</v>
      </c>
      <c r="E430" s="754">
        <f t="shared" si="39"/>
        <v>878.3775</v>
      </c>
      <c r="F430" s="746">
        <f t="shared" si="41"/>
        <v>1098</v>
      </c>
      <c r="G430" s="783">
        <f t="shared" si="40"/>
        <v>1317.6</v>
      </c>
      <c r="H430" s="457"/>
    </row>
    <row r="431" spans="1:8" s="116" customFormat="1" ht="12.75">
      <c r="A431" s="1166"/>
      <c r="B431" s="831"/>
      <c r="C431" s="791" t="s">
        <v>190</v>
      </c>
      <c r="D431" s="793">
        <v>70</v>
      </c>
      <c r="E431" s="754">
        <f t="shared" si="39"/>
        <v>945.945</v>
      </c>
      <c r="F431" s="746">
        <f t="shared" si="41"/>
        <v>1182</v>
      </c>
      <c r="G431" s="783">
        <f t="shared" si="40"/>
        <v>1418.3999999999999</v>
      </c>
      <c r="H431" s="457"/>
    </row>
    <row r="432" spans="1:8" s="116" customFormat="1" ht="12.75">
      <c r="A432" s="1166"/>
      <c r="B432" s="831"/>
      <c r="C432" s="791" t="s">
        <v>388</v>
      </c>
      <c r="D432" s="793">
        <v>45</v>
      </c>
      <c r="E432" s="754">
        <f t="shared" si="39"/>
        <v>608.1075000000001</v>
      </c>
      <c r="F432" s="746">
        <f t="shared" si="41"/>
        <v>760</v>
      </c>
      <c r="G432" s="783">
        <f t="shared" si="40"/>
        <v>912</v>
      </c>
      <c r="H432" s="457"/>
    </row>
    <row r="433" spans="1:8" s="116" customFormat="1" ht="12.75">
      <c r="A433" s="1166"/>
      <c r="B433" s="831"/>
      <c r="C433" s="791" t="s">
        <v>592</v>
      </c>
      <c r="D433" s="793">
        <v>55</v>
      </c>
      <c r="E433" s="754">
        <f t="shared" si="39"/>
        <v>743.2425000000001</v>
      </c>
      <c r="F433" s="746">
        <f t="shared" si="41"/>
        <v>929</v>
      </c>
      <c r="G433" s="783">
        <f t="shared" si="40"/>
        <v>1114.8</v>
      </c>
      <c r="H433" s="457"/>
    </row>
    <row r="434" spans="1:8" s="116" customFormat="1" ht="12.75">
      <c r="A434" s="1166"/>
      <c r="B434" s="831"/>
      <c r="C434" s="791" t="s">
        <v>46</v>
      </c>
      <c r="D434" s="898">
        <v>160</v>
      </c>
      <c r="E434" s="894">
        <f t="shared" si="39"/>
        <v>2162.16</v>
      </c>
      <c r="F434" s="790">
        <f t="shared" si="41"/>
        <v>2703</v>
      </c>
      <c r="G434" s="896">
        <f t="shared" si="40"/>
        <v>3243.6</v>
      </c>
      <c r="H434" s="457"/>
    </row>
    <row r="435" spans="1:8" s="116" customFormat="1" ht="12.75">
      <c r="A435" s="1166"/>
      <c r="B435" s="831"/>
      <c r="C435" s="791" t="s">
        <v>690</v>
      </c>
      <c r="D435" s="793">
        <v>65</v>
      </c>
      <c r="E435" s="754">
        <f t="shared" si="39"/>
        <v>878.3775</v>
      </c>
      <c r="F435" s="746">
        <f t="shared" si="41"/>
        <v>1098</v>
      </c>
      <c r="G435" s="783">
        <f t="shared" si="40"/>
        <v>1317.6</v>
      </c>
      <c r="H435" s="457"/>
    </row>
    <row r="436" spans="1:8" s="116" customFormat="1" ht="12.75">
      <c r="A436" s="1166"/>
      <c r="B436" s="831"/>
      <c r="C436" s="791" t="s">
        <v>577</v>
      </c>
      <c r="D436" s="793">
        <v>260</v>
      </c>
      <c r="E436" s="754">
        <f t="shared" si="39"/>
        <v>3513.51</v>
      </c>
      <c r="F436" s="746">
        <f t="shared" si="41"/>
        <v>4392</v>
      </c>
      <c r="G436" s="783">
        <f t="shared" si="40"/>
        <v>5270.4</v>
      </c>
      <c r="H436" s="457"/>
    </row>
    <row r="437" spans="1:8" s="116" customFormat="1" ht="12.75">
      <c r="A437" s="1166"/>
      <c r="B437" s="831"/>
      <c r="C437" s="791" t="s">
        <v>45</v>
      </c>
      <c r="D437" s="793">
        <v>75</v>
      </c>
      <c r="E437" s="754">
        <f t="shared" si="39"/>
        <v>1013.5125</v>
      </c>
      <c r="F437" s="746">
        <f t="shared" si="41"/>
        <v>1267</v>
      </c>
      <c r="G437" s="783">
        <f t="shared" si="40"/>
        <v>1520.3999999999999</v>
      </c>
      <c r="H437" s="457"/>
    </row>
    <row r="438" spans="1:8" s="116" customFormat="1" ht="14.25" customHeight="1">
      <c r="A438" s="1166"/>
      <c r="B438" s="831"/>
      <c r="C438" s="807" t="s">
        <v>658</v>
      </c>
      <c r="D438" s="793"/>
      <c r="E438" s="787"/>
      <c r="F438" s="808"/>
      <c r="G438" s="783"/>
      <c r="H438" s="457"/>
    </row>
    <row r="439" spans="1:8" s="116" customFormat="1" ht="15.75" customHeight="1">
      <c r="A439" s="1166"/>
      <c r="B439" s="831"/>
      <c r="C439" s="791" t="s">
        <v>584</v>
      </c>
      <c r="D439" s="832">
        <v>25</v>
      </c>
      <c r="E439" s="754">
        <f>D439*$H$26</f>
        <v>311.325</v>
      </c>
      <c r="F439" s="746">
        <f>ROUND(E439*1.25,0)</f>
        <v>389</v>
      </c>
      <c r="G439" s="783">
        <f t="shared" si="40"/>
        <v>466.79999999999995</v>
      </c>
      <c r="H439" s="382"/>
    </row>
    <row r="440" spans="1:8" s="116" customFormat="1" ht="27" customHeight="1">
      <c r="A440" s="1166"/>
      <c r="B440" s="831"/>
      <c r="C440" s="791" t="s">
        <v>954</v>
      </c>
      <c r="D440" s="810">
        <v>35</v>
      </c>
      <c r="E440" s="754">
        <f>D440*$H$26</f>
        <v>435.85499999999996</v>
      </c>
      <c r="F440" s="746">
        <f>ROUND(E440*1.25,0)</f>
        <v>545</v>
      </c>
      <c r="G440" s="783">
        <f t="shared" si="40"/>
        <v>654</v>
      </c>
      <c r="H440" s="382"/>
    </row>
    <row r="441" spans="1:8" s="116" customFormat="1" ht="17.25" customHeight="1">
      <c r="A441" s="1166"/>
      <c r="B441" s="12"/>
      <c r="C441" s="986" t="s">
        <v>952</v>
      </c>
      <c r="D441" s="810">
        <v>50</v>
      </c>
      <c r="E441" s="754">
        <f>D441*H26</f>
        <v>622.65</v>
      </c>
      <c r="F441" s="746">
        <f>ROUND(E441*1.25,0)</f>
        <v>778</v>
      </c>
      <c r="G441" s="783">
        <f t="shared" si="40"/>
        <v>933.5999999999999</v>
      </c>
      <c r="H441" s="382"/>
    </row>
    <row r="442" spans="1:8" s="116" customFormat="1" ht="14.25" customHeight="1">
      <c r="A442" s="1166"/>
      <c r="B442" s="12"/>
      <c r="C442" s="986" t="s">
        <v>330</v>
      </c>
      <c r="D442" s="810">
        <v>50</v>
      </c>
      <c r="E442" s="754">
        <f>D442*H26</f>
        <v>622.65</v>
      </c>
      <c r="F442" s="746">
        <f>ROUND(E442*1.25,0)</f>
        <v>778</v>
      </c>
      <c r="G442" s="783">
        <f t="shared" si="40"/>
        <v>933.5999999999999</v>
      </c>
      <c r="H442" s="382"/>
    </row>
    <row r="443" spans="1:8" s="116" customFormat="1" ht="22.5" customHeight="1">
      <c r="A443" s="1166"/>
      <c r="B443" s="12"/>
      <c r="C443" s="792" t="s">
        <v>172</v>
      </c>
      <c r="D443" s="810">
        <v>80</v>
      </c>
      <c r="E443" s="754">
        <f>D443*H23</f>
        <v>996.24</v>
      </c>
      <c r="F443" s="746">
        <f>ROUND(E443*1.25,0)</f>
        <v>1245</v>
      </c>
      <c r="G443" s="783">
        <f t="shared" si="40"/>
        <v>1494</v>
      </c>
      <c r="H443" s="382"/>
    </row>
    <row r="444" spans="1:8" s="116" customFormat="1" ht="14.25" customHeight="1">
      <c r="A444" s="1166"/>
      <c r="B444" s="12"/>
      <c r="C444" s="1005" t="s">
        <v>963</v>
      </c>
      <c r="D444" s="810"/>
      <c r="E444" s="754"/>
      <c r="F444" s="746"/>
      <c r="G444" s="783"/>
      <c r="H444" s="382"/>
    </row>
    <row r="445" spans="1:8" s="116" customFormat="1" ht="14.25" customHeight="1">
      <c r="A445" s="1166"/>
      <c r="B445" s="12"/>
      <c r="C445" s="986" t="s">
        <v>376</v>
      </c>
      <c r="D445" s="810">
        <v>180</v>
      </c>
      <c r="E445" s="754">
        <f>D445*H23</f>
        <v>2241.54</v>
      </c>
      <c r="F445" s="746">
        <f>ROUND(E445*1.25,0)</f>
        <v>2802</v>
      </c>
      <c r="G445" s="783">
        <f t="shared" si="40"/>
        <v>3362.4</v>
      </c>
      <c r="H445" s="382"/>
    </row>
    <row r="446" spans="1:8" s="116" customFormat="1" ht="15.75" customHeight="1" thickBot="1">
      <c r="A446" s="1166"/>
      <c r="B446" s="12"/>
      <c r="C446" s="792" t="s">
        <v>162</v>
      </c>
      <c r="D446" s="810">
        <v>170</v>
      </c>
      <c r="E446" s="754">
        <f>D446*H23</f>
        <v>2117.0099999999998</v>
      </c>
      <c r="F446" s="746">
        <f>ROUND(E446*1.25,0)</f>
        <v>2646</v>
      </c>
      <c r="G446" s="783">
        <f t="shared" si="40"/>
        <v>3175.2</v>
      </c>
      <c r="H446" s="382"/>
    </row>
    <row r="447" spans="1:8" s="116" customFormat="1" ht="13.5" thickBot="1">
      <c r="A447" s="1161" t="s">
        <v>320</v>
      </c>
      <c r="B447" s="830" t="s">
        <v>991</v>
      </c>
      <c r="C447" s="833"/>
      <c r="D447" s="1004"/>
      <c r="E447" s="762"/>
      <c r="F447" s="834"/>
      <c r="G447" s="764"/>
      <c r="H447" s="466"/>
    </row>
    <row r="448" spans="1:8" s="116" customFormat="1" ht="12.75">
      <c r="A448" s="1161"/>
      <c r="B448" s="831"/>
      <c r="C448" s="804" t="s">
        <v>710</v>
      </c>
      <c r="D448" s="743"/>
      <c r="E448" s="767"/>
      <c r="F448" s="835"/>
      <c r="G448" s="769"/>
      <c r="H448" s="466"/>
    </row>
    <row r="449" spans="1:8" s="116" customFormat="1" ht="15" customHeight="1">
      <c r="A449" s="1161"/>
      <c r="B449" s="831"/>
      <c r="C449" s="791" t="s">
        <v>730</v>
      </c>
      <c r="D449" s="810">
        <v>80</v>
      </c>
      <c r="E449" s="754">
        <f>D449*$H$23</f>
        <v>996.24</v>
      </c>
      <c r="F449" s="836">
        <f>ROUND(E449*1.25,0)</f>
        <v>1245</v>
      </c>
      <c r="G449" s="837">
        <f>F449*1.2</f>
        <v>1494</v>
      </c>
      <c r="H449" s="382"/>
    </row>
    <row r="450" spans="1:8" s="116" customFormat="1" ht="12.75">
      <c r="A450" s="1161"/>
      <c r="B450" s="831"/>
      <c r="C450" s="791" t="s">
        <v>162</v>
      </c>
      <c r="D450" s="810">
        <v>80</v>
      </c>
      <c r="E450" s="754">
        <f>D450*$H$23</f>
        <v>996.24</v>
      </c>
      <c r="F450" s="836">
        <f>ROUND(E450*1.25,0)</f>
        <v>1245</v>
      </c>
      <c r="G450" s="837">
        <f>F450*1.2</f>
        <v>1494</v>
      </c>
      <c r="H450" s="382"/>
    </row>
    <row r="451" spans="1:8" s="116" customFormat="1" ht="13.5" customHeight="1">
      <c r="A451" s="1161"/>
      <c r="B451" s="831"/>
      <c r="C451" s="811" t="s">
        <v>711</v>
      </c>
      <c r="D451" s="800"/>
      <c r="E451" s="812"/>
      <c r="F451" s="838"/>
      <c r="G451" s="839"/>
      <c r="H451" s="382"/>
    </row>
    <row r="452" spans="1:8" s="116" customFormat="1" ht="12.75">
      <c r="A452" s="1161"/>
      <c r="B452" s="831"/>
      <c r="C452" s="791" t="s">
        <v>731</v>
      </c>
      <c r="D452" s="1163">
        <v>170</v>
      </c>
      <c r="E452" s="1169">
        <f>D452*H27</f>
        <v>2224.11</v>
      </c>
      <c r="F452" s="1171">
        <f>ROUND(E452*1.25,0)</f>
        <v>2780</v>
      </c>
      <c r="G452" s="1156">
        <f>F452*1.2</f>
        <v>3336</v>
      </c>
      <c r="H452" s="382"/>
    </row>
    <row r="453" spans="1:8" s="116" customFormat="1" ht="12.75">
      <c r="A453" s="1161"/>
      <c r="B453" s="831"/>
      <c r="C453" s="791" t="s">
        <v>712</v>
      </c>
      <c r="D453" s="1164"/>
      <c r="E453" s="1170"/>
      <c r="F453" s="1172"/>
      <c r="G453" s="1157"/>
      <c r="H453" s="382"/>
    </row>
    <row r="454" spans="1:8" s="116" customFormat="1" ht="12.75">
      <c r="A454" s="1161"/>
      <c r="B454" s="831"/>
      <c r="C454" s="791" t="s">
        <v>367</v>
      </c>
      <c r="D454" s="1164"/>
      <c r="E454" s="1170"/>
      <c r="F454" s="1172"/>
      <c r="G454" s="1157"/>
      <c r="H454" s="382"/>
    </row>
    <row r="455" spans="1:8" s="116" customFormat="1" ht="12.75">
      <c r="A455" s="1161"/>
      <c r="B455" s="831"/>
      <c r="C455" s="827" t="s">
        <v>368</v>
      </c>
      <c r="D455" s="1164"/>
      <c r="E455" s="1170"/>
      <c r="F455" s="1172"/>
      <c r="G455" s="1157"/>
      <c r="H455" s="382"/>
    </row>
    <row r="456" spans="1:8" s="116" customFormat="1" ht="14.25" customHeight="1">
      <c r="A456" s="1161"/>
      <c r="B456" s="12"/>
      <c r="C456" s="818" t="s">
        <v>658</v>
      </c>
      <c r="D456" s="793"/>
      <c r="E456" s="787"/>
      <c r="F456" s="840"/>
      <c r="G456" s="771"/>
      <c r="H456" s="457"/>
    </row>
    <row r="457" spans="1:8" s="116" customFormat="1" ht="14.25" customHeight="1">
      <c r="A457" s="1161"/>
      <c r="B457" s="12"/>
      <c r="C457" s="841" t="s">
        <v>823</v>
      </c>
      <c r="D457" s="793">
        <v>40</v>
      </c>
      <c r="E457" s="787">
        <f>D457*$H$26</f>
        <v>498.12</v>
      </c>
      <c r="F457" s="840">
        <f>ROUND(E457*1.25,0)</f>
        <v>623</v>
      </c>
      <c r="G457" s="771">
        <f>F457*1.2</f>
        <v>747.6</v>
      </c>
      <c r="H457" s="457"/>
    </row>
    <row r="458" spans="1:8" s="116" customFormat="1" ht="14.25" customHeight="1">
      <c r="A458" s="1161"/>
      <c r="B458" s="12"/>
      <c r="C458" s="841" t="s">
        <v>824</v>
      </c>
      <c r="D458" s="793">
        <v>75</v>
      </c>
      <c r="E458" s="787">
        <f>D458*$H$26</f>
        <v>933.9749999999999</v>
      </c>
      <c r="F458" s="840">
        <f>ROUND(E458*1.25,0)</f>
        <v>1167</v>
      </c>
      <c r="G458" s="771">
        <f>F458*1.2</f>
        <v>1400.3999999999999</v>
      </c>
      <c r="H458" s="457"/>
    </row>
    <row r="459" spans="1:8" s="116" customFormat="1" ht="15.75" customHeight="1">
      <c r="A459" s="1161"/>
      <c r="B459" s="12"/>
      <c r="C459" s="841" t="s">
        <v>825</v>
      </c>
      <c r="D459" s="793">
        <v>100</v>
      </c>
      <c r="E459" s="787">
        <f>D459*$H$26</f>
        <v>1245.3</v>
      </c>
      <c r="F459" s="840">
        <f>ROUND(E459*1.25,0)</f>
        <v>1557</v>
      </c>
      <c r="G459" s="771">
        <f>F459*1.2</f>
        <v>1868.3999999999999</v>
      </c>
      <c r="H459" s="457"/>
    </row>
    <row r="460" spans="1:8" s="116" customFormat="1" ht="15" customHeight="1">
      <c r="A460" s="1162"/>
      <c r="B460" s="831"/>
      <c r="C460" s="784" t="s">
        <v>699</v>
      </c>
      <c r="D460" s="793"/>
      <c r="E460" s="787"/>
      <c r="F460" s="840"/>
      <c r="G460" s="771"/>
      <c r="H460" s="457"/>
    </row>
    <row r="461" spans="1:8" s="116" customFormat="1" ht="15" customHeight="1">
      <c r="A461" s="1162"/>
      <c r="B461" s="12"/>
      <c r="C461" s="794" t="s">
        <v>594</v>
      </c>
      <c r="D461" s="793">
        <v>110</v>
      </c>
      <c r="E461" s="787">
        <f>D461*27.9</f>
        <v>3069</v>
      </c>
      <c r="F461" s="840">
        <f>ROUND(E461*1.25,0)</f>
        <v>3836</v>
      </c>
      <c r="G461" s="771">
        <f>F461*1.2</f>
        <v>4603.2</v>
      </c>
      <c r="H461" s="457"/>
    </row>
    <row r="462" spans="1:8" s="116" customFormat="1" ht="15" customHeight="1">
      <c r="A462" s="1035"/>
      <c r="B462" s="12"/>
      <c r="C462" s="1041" t="s">
        <v>865</v>
      </c>
      <c r="D462" s="1046">
        <v>45</v>
      </c>
      <c r="E462" s="1043">
        <f>D462*$H$25</f>
        <v>608.1075000000001</v>
      </c>
      <c r="F462" s="1047">
        <f>ROUND(E462*1.25,0)</f>
        <v>760</v>
      </c>
      <c r="G462" s="1048">
        <f>F462*1.2</f>
        <v>912</v>
      </c>
      <c r="H462" s="457"/>
    </row>
    <row r="463" spans="1:8" s="116" customFormat="1" ht="15" customHeight="1">
      <c r="A463" s="1035"/>
      <c r="B463" s="12"/>
      <c r="C463" s="1041" t="s">
        <v>983</v>
      </c>
      <c r="D463" s="1046">
        <v>360</v>
      </c>
      <c r="E463" s="1043">
        <f>D463*$H$25</f>
        <v>4864.860000000001</v>
      </c>
      <c r="F463" s="1047">
        <f>ROUND(E463*1.25,0)</f>
        <v>6081</v>
      </c>
      <c r="G463" s="1048">
        <f>F463*1.2</f>
        <v>7297.2</v>
      </c>
      <c r="H463" s="457"/>
    </row>
    <row r="464" spans="1:8" s="116" customFormat="1" ht="29.25" customHeight="1">
      <c r="A464" s="1035"/>
      <c r="B464" s="12"/>
      <c r="C464" s="1036" t="s">
        <v>718</v>
      </c>
      <c r="D464" s="1037"/>
      <c r="E464" s="1038"/>
      <c r="F464" s="1039"/>
      <c r="G464" s="1040"/>
      <c r="H464" s="457"/>
    </row>
    <row r="465" spans="1:8" s="116" customFormat="1" ht="15" customHeight="1">
      <c r="A465" s="1035"/>
      <c r="B465" s="12"/>
      <c r="C465" s="1041" t="s">
        <v>704</v>
      </c>
      <c r="D465" s="1042">
        <v>280</v>
      </c>
      <c r="E465" s="1043">
        <f>D465*$H$25</f>
        <v>3783.78</v>
      </c>
      <c r="F465" s="1044">
        <f>ROUND(E465*1.25,0)</f>
        <v>4730</v>
      </c>
      <c r="G465" s="1045">
        <f>F465*1.2</f>
        <v>5676</v>
      </c>
      <c r="H465" s="457"/>
    </row>
    <row r="466" spans="1:8" s="116" customFormat="1" ht="15" customHeight="1">
      <c r="A466" s="1035"/>
      <c r="B466" s="12"/>
      <c r="C466" s="1041" t="s">
        <v>50</v>
      </c>
      <c r="D466" s="1042">
        <v>280</v>
      </c>
      <c r="E466" s="1043">
        <f aca="true" t="shared" si="42" ref="E466:E473">D466*$H$25</f>
        <v>3783.78</v>
      </c>
      <c r="F466" s="1044">
        <f>ROUND(E466*1.25,0)</f>
        <v>4730</v>
      </c>
      <c r="G466" s="1045">
        <f>F466*1.2</f>
        <v>5676</v>
      </c>
      <c r="H466" s="457"/>
    </row>
    <row r="467" spans="1:8" s="116" customFormat="1" ht="15" customHeight="1">
      <c r="A467" s="1035"/>
      <c r="B467" s="12"/>
      <c r="C467" s="1041" t="s">
        <v>703</v>
      </c>
      <c r="D467" s="1042">
        <v>280</v>
      </c>
      <c r="E467" s="1043">
        <f t="shared" si="42"/>
        <v>3783.78</v>
      </c>
      <c r="F467" s="1044">
        <f aca="true" t="shared" si="43" ref="F467:F473">ROUND(E467*1.25,0)</f>
        <v>4730</v>
      </c>
      <c r="G467" s="1045">
        <f aca="true" t="shared" si="44" ref="G467:G473">F467*1.2</f>
        <v>5676</v>
      </c>
      <c r="H467" s="457"/>
    </row>
    <row r="468" spans="1:8" s="116" customFormat="1" ht="15" customHeight="1">
      <c r="A468" s="1035"/>
      <c r="B468" s="12"/>
      <c r="C468" s="1041" t="s">
        <v>326</v>
      </c>
      <c r="D468" s="1042">
        <v>280</v>
      </c>
      <c r="E468" s="1043">
        <f t="shared" si="42"/>
        <v>3783.78</v>
      </c>
      <c r="F468" s="1044">
        <f t="shared" si="43"/>
        <v>4730</v>
      </c>
      <c r="G468" s="1045">
        <f t="shared" si="44"/>
        <v>5676</v>
      </c>
      <c r="H468" s="457"/>
    </row>
    <row r="469" spans="1:8" s="116" customFormat="1" ht="15" customHeight="1">
      <c r="A469" s="1035"/>
      <c r="B469" s="12"/>
      <c r="C469" s="1041" t="s">
        <v>583</v>
      </c>
      <c r="D469" s="1042">
        <v>280</v>
      </c>
      <c r="E469" s="1043">
        <f t="shared" si="42"/>
        <v>3783.78</v>
      </c>
      <c r="F469" s="1044">
        <f t="shared" si="43"/>
        <v>4730</v>
      </c>
      <c r="G469" s="1045">
        <f t="shared" si="44"/>
        <v>5676</v>
      </c>
      <c r="H469" s="457"/>
    </row>
    <row r="470" spans="1:8" s="116" customFormat="1" ht="15" customHeight="1">
      <c r="A470" s="1035"/>
      <c r="B470" s="12"/>
      <c r="C470" s="1041" t="s">
        <v>399</v>
      </c>
      <c r="D470" s="1042">
        <v>280</v>
      </c>
      <c r="E470" s="1043">
        <f t="shared" si="42"/>
        <v>3783.78</v>
      </c>
      <c r="F470" s="1044">
        <f t="shared" si="43"/>
        <v>4730</v>
      </c>
      <c r="G470" s="1045">
        <f t="shared" si="44"/>
        <v>5676</v>
      </c>
      <c r="H470" s="457"/>
    </row>
    <row r="471" spans="1:8" s="116" customFormat="1" ht="15" customHeight="1">
      <c r="A471" s="1035"/>
      <c r="B471" s="12"/>
      <c r="C471" s="1041" t="s">
        <v>702</v>
      </c>
      <c r="D471" s="1042">
        <v>280</v>
      </c>
      <c r="E471" s="1043">
        <f t="shared" si="42"/>
        <v>3783.78</v>
      </c>
      <c r="F471" s="1044">
        <f t="shared" si="43"/>
        <v>4730</v>
      </c>
      <c r="G471" s="1045">
        <f t="shared" si="44"/>
        <v>5676</v>
      </c>
      <c r="H471" s="457"/>
    </row>
    <row r="472" spans="1:8" s="116" customFormat="1" ht="15" customHeight="1">
      <c r="A472" s="1035"/>
      <c r="B472" s="12"/>
      <c r="C472" s="1041" t="s">
        <v>190</v>
      </c>
      <c r="D472" s="1042">
        <v>280</v>
      </c>
      <c r="E472" s="1043">
        <f t="shared" si="42"/>
        <v>3783.78</v>
      </c>
      <c r="F472" s="1044">
        <f t="shared" si="43"/>
        <v>4730</v>
      </c>
      <c r="G472" s="1045">
        <f t="shared" si="44"/>
        <v>5676</v>
      </c>
      <c r="H472" s="457"/>
    </row>
    <row r="473" spans="1:8" s="116" customFormat="1" ht="15" customHeight="1">
      <c r="A473" s="1035"/>
      <c r="B473" s="12"/>
      <c r="C473" s="1041" t="s">
        <v>580</v>
      </c>
      <c r="D473" s="1042">
        <v>280</v>
      </c>
      <c r="E473" s="1043">
        <f t="shared" si="42"/>
        <v>3783.78</v>
      </c>
      <c r="F473" s="1044">
        <f t="shared" si="43"/>
        <v>4730</v>
      </c>
      <c r="G473" s="1045">
        <f t="shared" si="44"/>
        <v>5676</v>
      </c>
      <c r="H473" s="457"/>
    </row>
    <row r="474" spans="1:8" s="116" customFormat="1" ht="15" customHeight="1" thickBot="1">
      <c r="A474" s="1035"/>
      <c r="B474" s="12"/>
      <c r="C474" s="794"/>
      <c r="D474" s="793"/>
      <c r="E474" s="787"/>
      <c r="F474" s="840"/>
      <c r="G474" s="771"/>
      <c r="H474" s="457"/>
    </row>
    <row r="475" spans="1:8" s="116" customFormat="1" ht="13.5" thickBot="1">
      <c r="A475" s="1181" t="s">
        <v>321</v>
      </c>
      <c r="B475" s="842" t="s">
        <v>732</v>
      </c>
      <c r="C475" s="843"/>
      <c r="D475" s="749"/>
      <c r="E475" s="809"/>
      <c r="F475" s="844"/>
      <c r="G475" s="771"/>
      <c r="H475" s="466"/>
    </row>
    <row r="476" spans="1:8" s="116" customFormat="1" ht="12.75">
      <c r="A476" s="1148"/>
      <c r="B476" s="816"/>
      <c r="C476" s="845" t="s">
        <v>710</v>
      </c>
      <c r="D476" s="749"/>
      <c r="E476" s="809"/>
      <c r="F476" s="844"/>
      <c r="G476" s="771"/>
      <c r="H476" s="466"/>
    </row>
    <row r="477" spans="1:8" s="116" customFormat="1" ht="13.5" customHeight="1">
      <c r="A477" s="1149"/>
      <c r="B477" s="765"/>
      <c r="C477" s="791" t="s">
        <v>730</v>
      </c>
      <c r="D477" s="810">
        <v>80</v>
      </c>
      <c r="E477" s="754">
        <f>D477*$H$23</f>
        <v>996.24</v>
      </c>
      <c r="F477" s="836">
        <f>ROUND(E477*1.25,0)</f>
        <v>1245</v>
      </c>
      <c r="G477" s="771">
        <f>F477*1.2</f>
        <v>1494</v>
      </c>
      <c r="H477" s="382"/>
    </row>
    <row r="478" spans="1:8" s="116" customFormat="1" ht="12.75">
      <c r="A478" s="1149"/>
      <c r="B478" s="765"/>
      <c r="C478" s="791" t="s">
        <v>162</v>
      </c>
      <c r="D478" s="810">
        <v>80</v>
      </c>
      <c r="E478" s="754">
        <f>D478*$H$23</f>
        <v>996.24</v>
      </c>
      <c r="F478" s="836">
        <f>ROUND(E478*1.25,0)</f>
        <v>1245</v>
      </c>
      <c r="G478" s="771">
        <f>F478*1.2</f>
        <v>1494</v>
      </c>
      <c r="H478" s="382"/>
    </row>
    <row r="479" spans="1:8" s="116" customFormat="1" ht="17.25" customHeight="1">
      <c r="A479" s="1149"/>
      <c r="B479" s="765"/>
      <c r="C479" s="811" t="s">
        <v>711</v>
      </c>
      <c r="D479" s="800"/>
      <c r="E479" s="812"/>
      <c r="F479" s="838"/>
      <c r="G479" s="771"/>
      <c r="H479" s="382"/>
    </row>
    <row r="480" spans="1:8" s="116" customFormat="1" ht="15" customHeight="1">
      <c r="A480" s="1149"/>
      <c r="B480" s="765"/>
      <c r="C480" s="791" t="s">
        <v>731</v>
      </c>
      <c r="D480" s="1163">
        <v>170</v>
      </c>
      <c r="E480" s="1169">
        <f>D480*H27</f>
        <v>2224.11</v>
      </c>
      <c r="F480" s="1171">
        <f>ROUND(E480*1.25,0)</f>
        <v>2780</v>
      </c>
      <c r="G480" s="1156">
        <f>F480*1.2</f>
        <v>3336</v>
      </c>
      <c r="H480" s="382"/>
    </row>
    <row r="481" spans="1:8" s="116" customFormat="1" ht="15" customHeight="1">
      <c r="A481" s="1149"/>
      <c r="B481" s="765"/>
      <c r="C481" s="791" t="s">
        <v>367</v>
      </c>
      <c r="D481" s="1164"/>
      <c r="E481" s="1170"/>
      <c r="F481" s="1172"/>
      <c r="G481" s="1157"/>
      <c r="H481" s="382"/>
    </row>
    <row r="482" spans="1:8" s="116" customFormat="1" ht="15" customHeight="1">
      <c r="A482" s="1149"/>
      <c r="B482" s="765"/>
      <c r="C482" s="791" t="s">
        <v>368</v>
      </c>
      <c r="D482" s="1182"/>
      <c r="E482" s="1185"/>
      <c r="F482" s="1186"/>
      <c r="G482" s="1180"/>
      <c r="H482" s="382"/>
    </row>
    <row r="483" spans="1:8" s="116" customFormat="1" ht="13.5" thickBot="1">
      <c r="A483" s="1150"/>
      <c r="B483" s="846"/>
      <c r="C483" s="823" t="s">
        <v>733</v>
      </c>
      <c r="D483" s="847">
        <v>170</v>
      </c>
      <c r="E483" s="848">
        <f>D483*H27</f>
        <v>2224.11</v>
      </c>
      <c r="F483" s="836">
        <f>ROUND(E483*1.25,0)</f>
        <v>2780</v>
      </c>
      <c r="G483" s="849">
        <f>F483*1.2</f>
        <v>3336</v>
      </c>
      <c r="H483" s="382"/>
    </row>
    <row r="484" spans="1:8" s="116" customFormat="1" ht="24.75" customHeight="1" thickBot="1">
      <c r="A484" s="1147" t="s">
        <v>323</v>
      </c>
      <c r="B484" s="760" t="s">
        <v>734</v>
      </c>
      <c r="C484" s="850"/>
      <c r="D484" s="761"/>
      <c r="E484" s="762"/>
      <c r="F484" s="763"/>
      <c r="G484" s="778"/>
      <c r="H484" s="466"/>
    </row>
    <row r="485" spans="1:8" s="116" customFormat="1" ht="18.75" customHeight="1">
      <c r="A485" s="1148"/>
      <c r="B485" s="1183"/>
      <c r="C485" s="851" t="s">
        <v>711</v>
      </c>
      <c r="D485" s="852"/>
      <c r="E485" s="853"/>
      <c r="F485" s="854"/>
      <c r="G485" s="855"/>
      <c r="H485" s="466"/>
    </row>
    <row r="486" spans="1:8" s="116" customFormat="1" ht="12.75">
      <c r="A486" s="1149"/>
      <c r="B486" s="1183"/>
      <c r="C486" s="791" t="s">
        <v>731</v>
      </c>
      <c r="D486" s="1163">
        <v>170</v>
      </c>
      <c r="E486" s="1169">
        <f>D486*H27</f>
        <v>2224.11</v>
      </c>
      <c r="F486" s="1177">
        <f>ROUND(E486*1.25,0)</f>
        <v>2780</v>
      </c>
      <c r="G486" s="1158">
        <f>F486*1.2</f>
        <v>3336</v>
      </c>
      <c r="H486" s="382"/>
    </row>
    <row r="487" spans="1:8" s="116" customFormat="1" ht="12.75">
      <c r="A487" s="1149"/>
      <c r="B487" s="1183"/>
      <c r="C487" s="791" t="s">
        <v>367</v>
      </c>
      <c r="D487" s="1164"/>
      <c r="E487" s="1170"/>
      <c r="F487" s="1178"/>
      <c r="G487" s="1159"/>
      <c r="H487" s="382"/>
    </row>
    <row r="488" spans="1:8" s="116" customFormat="1" ht="13.5" thickBot="1">
      <c r="A488" s="1150"/>
      <c r="B488" s="1184"/>
      <c r="C488" s="823" t="s">
        <v>368</v>
      </c>
      <c r="D488" s="1174"/>
      <c r="E488" s="1176"/>
      <c r="F488" s="1179"/>
      <c r="G488" s="1160"/>
      <c r="H488" s="382"/>
    </row>
    <row r="489" spans="1:8" s="116" customFormat="1" ht="13.5" thickBot="1">
      <c r="A489" s="1154" t="s">
        <v>917</v>
      </c>
      <c r="B489" s="760" t="s">
        <v>918</v>
      </c>
      <c r="C489" s="777"/>
      <c r="D489" s="761"/>
      <c r="E489" s="761"/>
      <c r="F489" s="802"/>
      <c r="G489" s="803"/>
      <c r="H489" s="337"/>
    </row>
    <row r="490" spans="1:8" s="116" customFormat="1" ht="12.75">
      <c r="A490" s="1155"/>
      <c r="B490" s="765"/>
      <c r="C490" s="804" t="s">
        <v>700</v>
      </c>
      <c r="D490" s="743"/>
      <c r="E490" s="743"/>
      <c r="F490" s="805"/>
      <c r="G490" s="806"/>
      <c r="H490" s="337"/>
    </row>
    <row r="491" spans="1:8" s="116" customFormat="1" ht="12.75">
      <c r="A491" s="1155"/>
      <c r="B491" s="765"/>
      <c r="C491" s="782" t="s">
        <v>766</v>
      </c>
      <c r="D491" s="750">
        <v>15</v>
      </c>
      <c r="E491" s="754">
        <f>D491*$H$25</f>
        <v>202.70250000000001</v>
      </c>
      <c r="F491" s="746">
        <f>ROUND(E491*1.25,0)</f>
        <v>253</v>
      </c>
      <c r="G491" s="783">
        <f>F491*1.2</f>
        <v>303.59999999999997</v>
      </c>
      <c r="H491" s="457"/>
    </row>
    <row r="492" spans="1:8" s="116" customFormat="1" ht="12.75">
      <c r="A492" s="1155"/>
      <c r="B492" s="765"/>
      <c r="C492" s="782" t="s">
        <v>770</v>
      </c>
      <c r="D492" s="750">
        <v>15</v>
      </c>
      <c r="E492" s="754">
        <f>D492*$H$25</f>
        <v>202.70250000000001</v>
      </c>
      <c r="F492" s="746">
        <f>ROUND(E492*1.25,0)</f>
        <v>253</v>
      </c>
      <c r="G492" s="783">
        <f>F492*1.2</f>
        <v>303.59999999999997</v>
      </c>
      <c r="H492" s="457"/>
    </row>
    <row r="493" spans="1:8" s="116" customFormat="1" ht="12.75">
      <c r="A493" s="1155"/>
      <c r="B493" s="765"/>
      <c r="C493" s="782" t="s">
        <v>768</v>
      </c>
      <c r="D493" s="750">
        <v>20</v>
      </c>
      <c r="E493" s="754">
        <f>D493*$H$25</f>
        <v>270.27</v>
      </c>
      <c r="F493" s="746">
        <f>ROUND(E493*1.25,0)</f>
        <v>338</v>
      </c>
      <c r="G493" s="783">
        <f>F493*1.2</f>
        <v>405.59999999999997</v>
      </c>
      <c r="H493" s="457"/>
    </row>
    <row r="494" spans="1:8" s="116" customFormat="1" ht="12.75">
      <c r="A494" s="1155"/>
      <c r="B494" s="765"/>
      <c r="C494" s="782" t="s">
        <v>552</v>
      </c>
      <c r="D494" s="750">
        <v>20</v>
      </c>
      <c r="E494" s="754">
        <f>D494*$H$25</f>
        <v>270.27</v>
      </c>
      <c r="F494" s="746">
        <f>ROUND(E494*1.25,0)</f>
        <v>338</v>
      </c>
      <c r="G494" s="783">
        <f>F494*1.2</f>
        <v>405.59999999999997</v>
      </c>
      <c r="H494" s="457"/>
    </row>
    <row r="495" spans="1:8" s="116" customFormat="1" ht="15" customHeight="1">
      <c r="A495" s="1155"/>
      <c r="B495" s="765"/>
      <c r="C495" s="784" t="s">
        <v>699</v>
      </c>
      <c r="D495" s="793"/>
      <c r="E495" s="754"/>
      <c r="F495" s="746"/>
      <c r="G495" s="783"/>
      <c r="H495" s="457"/>
    </row>
    <row r="496" spans="1:8" s="116" customFormat="1" ht="12.75">
      <c r="A496" s="1155"/>
      <c r="B496" s="765"/>
      <c r="C496" s="785" t="s">
        <v>590</v>
      </c>
      <c r="D496" s="793">
        <v>85</v>
      </c>
      <c r="E496" s="754">
        <f>D496*$H$25</f>
        <v>1148.6475</v>
      </c>
      <c r="F496" s="746">
        <f aca="true" t="shared" si="45" ref="F496:F523">ROUND(E496*1.25,0)</f>
        <v>1436</v>
      </c>
      <c r="G496" s="783">
        <f aca="true" t="shared" si="46" ref="G496:G523">F496*1.2</f>
        <v>1723.2</v>
      </c>
      <c r="H496" s="457"/>
    </row>
    <row r="497" spans="1:8" s="116" customFormat="1" ht="12.75">
      <c r="A497" s="1155"/>
      <c r="B497" s="765"/>
      <c r="C497" s="785" t="s">
        <v>865</v>
      </c>
      <c r="D497" s="793">
        <v>10</v>
      </c>
      <c r="E497" s="754">
        <f aca="true" t="shared" si="47" ref="E497:E512">D497*$H$25</f>
        <v>135.135</v>
      </c>
      <c r="F497" s="746">
        <f t="shared" si="45"/>
        <v>169</v>
      </c>
      <c r="G497" s="783">
        <f t="shared" si="46"/>
        <v>202.79999999999998</v>
      </c>
      <c r="H497" s="457"/>
    </row>
    <row r="498" spans="1:8" s="116" customFormat="1" ht="12.75">
      <c r="A498" s="1155"/>
      <c r="B498" s="765"/>
      <c r="C498" s="785" t="s">
        <v>644</v>
      </c>
      <c r="D498" s="750">
        <v>10</v>
      </c>
      <c r="E498" s="754">
        <f t="shared" si="47"/>
        <v>135.135</v>
      </c>
      <c r="F498" s="746">
        <f t="shared" si="45"/>
        <v>169</v>
      </c>
      <c r="G498" s="783">
        <f t="shared" si="46"/>
        <v>202.79999999999998</v>
      </c>
      <c r="H498" s="457"/>
    </row>
    <row r="499" spans="1:8" s="116" customFormat="1" ht="12.75">
      <c r="A499" s="1155"/>
      <c r="B499" s="765"/>
      <c r="C499" s="785" t="s">
        <v>578</v>
      </c>
      <c r="D499" s="750">
        <v>40</v>
      </c>
      <c r="E499" s="754">
        <f t="shared" si="47"/>
        <v>540.54</v>
      </c>
      <c r="F499" s="746">
        <f t="shared" si="45"/>
        <v>676</v>
      </c>
      <c r="G499" s="783">
        <f t="shared" si="46"/>
        <v>811.1999999999999</v>
      </c>
      <c r="H499" s="457"/>
    </row>
    <row r="500" spans="1:8" s="116" customFormat="1" ht="12.75">
      <c r="A500" s="1155"/>
      <c r="B500" s="765"/>
      <c r="C500" s="785" t="s">
        <v>577</v>
      </c>
      <c r="D500" s="750">
        <v>260</v>
      </c>
      <c r="E500" s="754">
        <f t="shared" si="47"/>
        <v>3513.51</v>
      </c>
      <c r="F500" s="746">
        <f t="shared" si="45"/>
        <v>4392</v>
      </c>
      <c r="G500" s="783">
        <f t="shared" si="46"/>
        <v>5270.4</v>
      </c>
      <c r="H500" s="457"/>
    </row>
    <row r="501" spans="1:8" s="116" customFormat="1" ht="12.75">
      <c r="A501" s="1155"/>
      <c r="B501" s="765"/>
      <c r="C501" s="785" t="s">
        <v>379</v>
      </c>
      <c r="D501" s="793">
        <v>40</v>
      </c>
      <c r="E501" s="754">
        <f t="shared" si="47"/>
        <v>540.54</v>
      </c>
      <c r="F501" s="746">
        <f t="shared" si="45"/>
        <v>676</v>
      </c>
      <c r="G501" s="783">
        <f t="shared" si="46"/>
        <v>811.1999999999999</v>
      </c>
      <c r="H501" s="457"/>
    </row>
    <row r="502" spans="1:8" s="116" customFormat="1" ht="12.75">
      <c r="A502" s="1155"/>
      <c r="B502" s="765"/>
      <c r="C502" s="794" t="s">
        <v>45</v>
      </c>
      <c r="D502" s="893">
        <v>75</v>
      </c>
      <c r="E502" s="894">
        <f t="shared" si="47"/>
        <v>1013.5125</v>
      </c>
      <c r="F502" s="790">
        <f t="shared" si="45"/>
        <v>1267</v>
      </c>
      <c r="G502" s="896">
        <f t="shared" si="46"/>
        <v>1520.3999999999999</v>
      </c>
      <c r="H502" s="457"/>
    </row>
    <row r="503" spans="1:8" s="116" customFormat="1" ht="12.75">
      <c r="A503" s="1155"/>
      <c r="B503" s="765"/>
      <c r="C503" s="794" t="s">
        <v>46</v>
      </c>
      <c r="D503" s="893">
        <v>160</v>
      </c>
      <c r="E503" s="894">
        <f t="shared" si="47"/>
        <v>2162.16</v>
      </c>
      <c r="F503" s="790">
        <f t="shared" si="45"/>
        <v>2703</v>
      </c>
      <c r="G503" s="896">
        <f t="shared" si="46"/>
        <v>3243.6</v>
      </c>
      <c r="H503" s="457"/>
    </row>
    <row r="504" spans="1:8" s="116" customFormat="1" ht="12.75">
      <c r="A504" s="1155"/>
      <c r="B504" s="765"/>
      <c r="C504" s="785" t="s">
        <v>592</v>
      </c>
      <c r="D504" s="750">
        <v>55</v>
      </c>
      <c r="E504" s="754">
        <f t="shared" si="47"/>
        <v>743.2425000000001</v>
      </c>
      <c r="F504" s="746">
        <f t="shared" si="45"/>
        <v>929</v>
      </c>
      <c r="G504" s="783">
        <f t="shared" si="46"/>
        <v>1114.8</v>
      </c>
      <c r="H504" s="457"/>
    </row>
    <row r="505" spans="1:8" s="116" customFormat="1" ht="12.75">
      <c r="A505" s="1155"/>
      <c r="B505" s="765"/>
      <c r="C505" s="785" t="s">
        <v>190</v>
      </c>
      <c r="D505" s="750">
        <v>70</v>
      </c>
      <c r="E505" s="754">
        <f t="shared" si="47"/>
        <v>945.945</v>
      </c>
      <c r="F505" s="746">
        <f t="shared" si="45"/>
        <v>1182</v>
      </c>
      <c r="G505" s="783">
        <f t="shared" si="46"/>
        <v>1418.3999999999999</v>
      </c>
      <c r="H505" s="457"/>
    </row>
    <row r="506" spans="1:8" s="116" customFormat="1" ht="12.75">
      <c r="A506" s="1155"/>
      <c r="B506" s="765"/>
      <c r="C506" s="785" t="s">
        <v>582</v>
      </c>
      <c r="D506" s="750">
        <v>130</v>
      </c>
      <c r="E506" s="754">
        <f t="shared" si="47"/>
        <v>1756.755</v>
      </c>
      <c r="F506" s="746">
        <f t="shared" si="45"/>
        <v>2196</v>
      </c>
      <c r="G506" s="783">
        <f t="shared" si="46"/>
        <v>2635.2</v>
      </c>
      <c r="H506" s="457"/>
    </row>
    <row r="507" spans="1:8" s="116" customFormat="1" ht="12.75">
      <c r="A507" s="1155"/>
      <c r="B507" s="765"/>
      <c r="C507" s="785" t="s">
        <v>569</v>
      </c>
      <c r="D507" s="750">
        <v>45</v>
      </c>
      <c r="E507" s="754">
        <f t="shared" si="47"/>
        <v>608.1075000000001</v>
      </c>
      <c r="F507" s="746">
        <f t="shared" si="45"/>
        <v>760</v>
      </c>
      <c r="G507" s="783">
        <f t="shared" si="46"/>
        <v>912</v>
      </c>
      <c r="H507" s="457"/>
    </row>
    <row r="508" spans="1:8" s="116" customFormat="1" ht="16.5" customHeight="1">
      <c r="A508" s="1155"/>
      <c r="B508" s="765"/>
      <c r="C508" s="785" t="s">
        <v>570</v>
      </c>
      <c r="D508" s="750">
        <v>245</v>
      </c>
      <c r="E508" s="754">
        <f t="shared" si="47"/>
        <v>3310.8075000000003</v>
      </c>
      <c r="F508" s="746">
        <f t="shared" si="45"/>
        <v>4139</v>
      </c>
      <c r="G508" s="783">
        <f t="shared" si="46"/>
        <v>4966.8</v>
      </c>
      <c r="H508" s="457"/>
    </row>
    <row r="509" spans="1:8" s="116" customFormat="1" ht="12.75">
      <c r="A509" s="1155"/>
      <c r="B509" s="765"/>
      <c r="C509" s="785" t="s">
        <v>690</v>
      </c>
      <c r="D509" s="750">
        <v>65</v>
      </c>
      <c r="E509" s="754">
        <f t="shared" si="47"/>
        <v>878.3775</v>
      </c>
      <c r="F509" s="746">
        <f t="shared" si="45"/>
        <v>1098</v>
      </c>
      <c r="G509" s="783">
        <f t="shared" si="46"/>
        <v>1317.6</v>
      </c>
      <c r="H509" s="457"/>
    </row>
    <row r="510" spans="1:8" s="116" customFormat="1" ht="12.75">
      <c r="A510" s="1155"/>
      <c r="B510" s="765"/>
      <c r="C510" s="785" t="s">
        <v>572</v>
      </c>
      <c r="D510" s="750">
        <v>65</v>
      </c>
      <c r="E510" s="754">
        <f t="shared" si="47"/>
        <v>878.3775</v>
      </c>
      <c r="F510" s="746">
        <f t="shared" si="45"/>
        <v>1098</v>
      </c>
      <c r="G510" s="783">
        <f t="shared" si="46"/>
        <v>1317.6</v>
      </c>
      <c r="H510" s="457"/>
    </row>
    <row r="511" spans="1:8" s="116" customFormat="1" ht="12.75">
      <c r="A511" s="1155"/>
      <c r="B511" s="765"/>
      <c r="C511" s="785" t="s">
        <v>593</v>
      </c>
      <c r="D511" s="750">
        <v>120</v>
      </c>
      <c r="E511" s="754">
        <f t="shared" si="47"/>
        <v>1621.6200000000001</v>
      </c>
      <c r="F511" s="746">
        <f t="shared" si="45"/>
        <v>2027</v>
      </c>
      <c r="G511" s="783">
        <f t="shared" si="46"/>
        <v>2432.4</v>
      </c>
      <c r="H511" s="457"/>
    </row>
    <row r="512" spans="1:8" s="116" customFormat="1" ht="12.75">
      <c r="A512" s="1155"/>
      <c r="B512" s="765"/>
      <c r="C512" s="794" t="s">
        <v>581</v>
      </c>
      <c r="D512" s="893">
        <v>180</v>
      </c>
      <c r="E512" s="894">
        <f t="shared" si="47"/>
        <v>2432.4300000000003</v>
      </c>
      <c r="F512" s="790">
        <f t="shared" si="45"/>
        <v>3041</v>
      </c>
      <c r="G512" s="896">
        <f t="shared" si="46"/>
        <v>3649.2</v>
      </c>
      <c r="H512" s="457"/>
    </row>
    <row r="513" spans="1:8" s="116" customFormat="1" ht="12.75">
      <c r="A513" s="1155"/>
      <c r="B513" s="765"/>
      <c r="C513" s="794" t="s">
        <v>594</v>
      </c>
      <c r="D513" s="893">
        <v>216</v>
      </c>
      <c r="E513" s="894">
        <f>D513*H25</f>
        <v>2918.916</v>
      </c>
      <c r="F513" s="790">
        <f t="shared" si="45"/>
        <v>3649</v>
      </c>
      <c r="G513" s="896">
        <f t="shared" si="46"/>
        <v>4378.8</v>
      </c>
      <c r="H513" s="457"/>
    </row>
    <row r="514" spans="1:8" s="116" customFormat="1" ht="15.75" customHeight="1">
      <c r="A514" s="1155"/>
      <c r="B514" s="765"/>
      <c r="C514" s="785" t="s">
        <v>864</v>
      </c>
      <c r="D514" s="750">
        <v>110</v>
      </c>
      <c r="E514" s="754">
        <f aca="true" t="shared" si="48" ref="E514:E523">D514*$H$25</f>
        <v>1486.4850000000001</v>
      </c>
      <c r="F514" s="746">
        <f t="shared" si="45"/>
        <v>1858</v>
      </c>
      <c r="G514" s="783">
        <f t="shared" si="46"/>
        <v>2229.6</v>
      </c>
      <c r="H514" s="457"/>
    </row>
    <row r="515" spans="1:8" s="116" customFormat="1" ht="12.75">
      <c r="A515" s="1155"/>
      <c r="B515" s="765"/>
      <c r="C515" s="785" t="s">
        <v>580</v>
      </c>
      <c r="D515" s="750">
        <v>95</v>
      </c>
      <c r="E515" s="754">
        <f t="shared" si="48"/>
        <v>1283.7825</v>
      </c>
      <c r="F515" s="746">
        <f t="shared" si="45"/>
        <v>1605</v>
      </c>
      <c r="G515" s="783">
        <f t="shared" si="46"/>
        <v>1926</v>
      </c>
      <c r="H515" s="457"/>
    </row>
    <row r="516" spans="1:8" s="116" customFormat="1" ht="12.75">
      <c r="A516" s="1155"/>
      <c r="B516" s="765"/>
      <c r="C516" s="785" t="s">
        <v>595</v>
      </c>
      <c r="D516" s="750">
        <v>70</v>
      </c>
      <c r="E516" s="754">
        <f t="shared" si="48"/>
        <v>945.945</v>
      </c>
      <c r="F516" s="746">
        <f t="shared" si="45"/>
        <v>1182</v>
      </c>
      <c r="G516" s="783">
        <f t="shared" si="46"/>
        <v>1418.3999999999999</v>
      </c>
      <c r="H516" s="457"/>
    </row>
    <row r="517" spans="1:8" s="116" customFormat="1" ht="12.75">
      <c r="A517" s="1155"/>
      <c r="B517" s="765"/>
      <c r="C517" s="785" t="s">
        <v>702</v>
      </c>
      <c r="D517" s="750">
        <v>145</v>
      </c>
      <c r="E517" s="754">
        <f t="shared" si="48"/>
        <v>1959.4575</v>
      </c>
      <c r="F517" s="746">
        <f t="shared" si="45"/>
        <v>2449</v>
      </c>
      <c r="G517" s="783">
        <f t="shared" si="46"/>
        <v>2938.7999999999997</v>
      </c>
      <c r="H517" s="457"/>
    </row>
    <row r="518" spans="1:8" s="116" customFormat="1" ht="12.75">
      <c r="A518" s="1155"/>
      <c r="B518" s="765"/>
      <c r="C518" s="785" t="s">
        <v>596</v>
      </c>
      <c r="D518" s="750">
        <v>290</v>
      </c>
      <c r="E518" s="754">
        <f t="shared" si="48"/>
        <v>3918.915</v>
      </c>
      <c r="F518" s="746">
        <f t="shared" si="45"/>
        <v>4899</v>
      </c>
      <c r="G518" s="783">
        <f t="shared" si="46"/>
        <v>5878.8</v>
      </c>
      <c r="H518" s="457"/>
    </row>
    <row r="519" spans="1:8" s="116" customFormat="1" ht="12.75">
      <c r="A519" s="1155"/>
      <c r="B519" s="765"/>
      <c r="C519" s="791" t="s">
        <v>771</v>
      </c>
      <c r="D519" s="793">
        <v>80</v>
      </c>
      <c r="E519" s="754">
        <f t="shared" si="48"/>
        <v>1081.08</v>
      </c>
      <c r="F519" s="746">
        <f t="shared" si="45"/>
        <v>1351</v>
      </c>
      <c r="G519" s="783">
        <f t="shared" si="46"/>
        <v>1621.2</v>
      </c>
      <c r="H519" s="457"/>
    </row>
    <row r="520" spans="1:8" s="116" customFormat="1" ht="12.75">
      <c r="A520" s="1155"/>
      <c r="B520" s="765"/>
      <c r="C520" s="791" t="s">
        <v>381</v>
      </c>
      <c r="D520" s="793">
        <v>220</v>
      </c>
      <c r="E520" s="754">
        <f t="shared" si="48"/>
        <v>2972.9700000000003</v>
      </c>
      <c r="F520" s="746">
        <f t="shared" si="45"/>
        <v>3716</v>
      </c>
      <c r="G520" s="783">
        <f t="shared" si="46"/>
        <v>4459.2</v>
      </c>
      <c r="H520" s="457"/>
    </row>
    <row r="521" spans="1:8" s="116" customFormat="1" ht="12.75">
      <c r="A521" s="1155"/>
      <c r="B521" s="765"/>
      <c r="C521" s="791" t="s">
        <v>382</v>
      </c>
      <c r="D521" s="793">
        <v>180</v>
      </c>
      <c r="E521" s="754">
        <f t="shared" si="48"/>
        <v>2432.4300000000003</v>
      </c>
      <c r="F521" s="746">
        <f t="shared" si="45"/>
        <v>3041</v>
      </c>
      <c r="G521" s="783">
        <f t="shared" si="46"/>
        <v>3649.2</v>
      </c>
      <c r="H521" s="457"/>
    </row>
    <row r="522" spans="1:8" s="116" customFormat="1" ht="12.75">
      <c r="A522" s="1155"/>
      <c r="B522" s="765"/>
      <c r="C522" s="791" t="s">
        <v>983</v>
      </c>
      <c r="D522" s="793">
        <v>160</v>
      </c>
      <c r="E522" s="754">
        <f t="shared" si="48"/>
        <v>2162.16</v>
      </c>
      <c r="F522" s="746">
        <f t="shared" si="45"/>
        <v>2703</v>
      </c>
      <c r="G522" s="783">
        <f t="shared" si="46"/>
        <v>3243.6</v>
      </c>
      <c r="H522" s="457"/>
    </row>
    <row r="523" spans="1:8" s="116" customFormat="1" ht="12.75">
      <c r="A523" s="1155"/>
      <c r="B523" s="765"/>
      <c r="C523" s="785" t="s">
        <v>50</v>
      </c>
      <c r="D523" s="750">
        <v>195</v>
      </c>
      <c r="E523" s="754">
        <f t="shared" si="48"/>
        <v>2635.1325</v>
      </c>
      <c r="F523" s="746">
        <f t="shared" si="45"/>
        <v>3294</v>
      </c>
      <c r="G523" s="783">
        <f t="shared" si="46"/>
        <v>3952.7999999999997</v>
      </c>
      <c r="H523" s="457"/>
    </row>
    <row r="524" spans="1:8" s="116" customFormat="1" ht="26.25" customHeight="1">
      <c r="A524" s="1155"/>
      <c r="B524" s="765"/>
      <c r="C524" s="784" t="s">
        <v>717</v>
      </c>
      <c r="D524" s="750"/>
      <c r="E524" s="754"/>
      <c r="F524" s="746"/>
      <c r="G524" s="783"/>
      <c r="H524" s="457"/>
    </row>
    <row r="525" spans="1:8" s="116" customFormat="1" ht="12.75">
      <c r="A525" s="1155"/>
      <c r="B525" s="765"/>
      <c r="C525" s="782" t="s">
        <v>703</v>
      </c>
      <c r="D525" s="750">
        <v>160</v>
      </c>
      <c r="E525" s="754">
        <f aca="true" t="shared" si="49" ref="E525:E530">D525*$H$25</f>
        <v>2162.16</v>
      </c>
      <c r="F525" s="746">
        <f aca="true" t="shared" si="50" ref="F525:F530">ROUND(E525*1.25,0)</f>
        <v>2703</v>
      </c>
      <c r="G525" s="783">
        <f aca="true" t="shared" si="51" ref="G525:G530">F525*1.2</f>
        <v>3243.6</v>
      </c>
      <c r="H525" s="457"/>
    </row>
    <row r="526" spans="1:8" s="116" customFormat="1" ht="12.75">
      <c r="A526" s="1155"/>
      <c r="B526" s="765"/>
      <c r="C526" s="782" t="s">
        <v>704</v>
      </c>
      <c r="D526" s="750">
        <v>160</v>
      </c>
      <c r="E526" s="754">
        <f t="shared" si="49"/>
        <v>2162.16</v>
      </c>
      <c r="F526" s="746">
        <f t="shared" si="50"/>
        <v>2703</v>
      </c>
      <c r="G526" s="783">
        <f t="shared" si="51"/>
        <v>3243.6</v>
      </c>
      <c r="H526" s="457"/>
    </row>
    <row r="527" spans="1:8" s="116" customFormat="1" ht="12.75">
      <c r="A527" s="1155"/>
      <c r="B527" s="765"/>
      <c r="C527" s="785" t="s">
        <v>583</v>
      </c>
      <c r="D527" s="750">
        <v>160</v>
      </c>
      <c r="E527" s="754">
        <f t="shared" si="49"/>
        <v>2162.16</v>
      </c>
      <c r="F527" s="746">
        <f t="shared" si="50"/>
        <v>2703</v>
      </c>
      <c r="G527" s="783">
        <f t="shared" si="51"/>
        <v>3243.6</v>
      </c>
      <c r="H527" s="457"/>
    </row>
    <row r="528" spans="1:8" s="116" customFormat="1" ht="12.75">
      <c r="A528" s="1155"/>
      <c r="B528" s="765"/>
      <c r="C528" s="785" t="s">
        <v>326</v>
      </c>
      <c r="D528" s="750">
        <v>160</v>
      </c>
      <c r="E528" s="754">
        <f t="shared" si="49"/>
        <v>2162.16</v>
      </c>
      <c r="F528" s="746">
        <f t="shared" si="50"/>
        <v>2703</v>
      </c>
      <c r="G528" s="783">
        <f t="shared" si="51"/>
        <v>3243.6</v>
      </c>
      <c r="H528" s="457"/>
    </row>
    <row r="529" spans="1:8" s="116" customFormat="1" ht="12.75">
      <c r="A529" s="1155"/>
      <c r="B529" s="765"/>
      <c r="C529" s="785" t="s">
        <v>190</v>
      </c>
      <c r="D529" s="750">
        <v>160</v>
      </c>
      <c r="E529" s="754">
        <f t="shared" si="49"/>
        <v>2162.16</v>
      </c>
      <c r="F529" s="746">
        <f t="shared" si="50"/>
        <v>2703</v>
      </c>
      <c r="G529" s="783">
        <f t="shared" si="51"/>
        <v>3243.6</v>
      </c>
      <c r="H529" s="457"/>
    </row>
    <row r="530" spans="1:8" s="116" customFormat="1" ht="12.75">
      <c r="A530" s="1155"/>
      <c r="B530" s="765"/>
      <c r="C530" s="785" t="s">
        <v>50</v>
      </c>
      <c r="D530" s="750">
        <v>160</v>
      </c>
      <c r="E530" s="754">
        <f t="shared" si="49"/>
        <v>2162.16</v>
      </c>
      <c r="F530" s="746">
        <f t="shared" si="50"/>
        <v>2703</v>
      </c>
      <c r="G530" s="783">
        <f t="shared" si="51"/>
        <v>3243.6</v>
      </c>
      <c r="H530" s="457"/>
    </row>
    <row r="531" spans="1:8" s="116" customFormat="1" ht="23.25" customHeight="1">
      <c r="A531" s="1155"/>
      <c r="B531" s="765"/>
      <c r="C531" s="902" t="s">
        <v>718</v>
      </c>
      <c r="D531" s="893"/>
      <c r="E531" s="894"/>
      <c r="F531" s="790"/>
      <c r="G531" s="896"/>
      <c r="H531" s="457"/>
    </row>
    <row r="532" spans="1:8" s="116" customFormat="1" ht="12.75">
      <c r="A532" s="1155"/>
      <c r="B532" s="765"/>
      <c r="C532" s="897" t="s">
        <v>703</v>
      </c>
      <c r="D532" s="893">
        <v>191</v>
      </c>
      <c r="E532" s="894">
        <f>D532*H25</f>
        <v>2581.0785</v>
      </c>
      <c r="F532" s="790">
        <f>ROUND(E532*1.25,0)</f>
        <v>3226</v>
      </c>
      <c r="G532" s="896">
        <f>F532*1.2</f>
        <v>3871.2</v>
      </c>
      <c r="H532" s="457"/>
    </row>
    <row r="533" spans="1:8" s="116" customFormat="1" ht="12.75">
      <c r="A533" s="1155"/>
      <c r="B533" s="765"/>
      <c r="C533" s="897" t="s">
        <v>704</v>
      </c>
      <c r="D533" s="893">
        <v>191</v>
      </c>
      <c r="E533" s="894">
        <f>D533*H25</f>
        <v>2581.0785</v>
      </c>
      <c r="F533" s="790">
        <f>ROUND(E533*1.25,0)</f>
        <v>3226</v>
      </c>
      <c r="G533" s="896">
        <f>F533*1.2</f>
        <v>3871.2</v>
      </c>
      <c r="H533" s="457"/>
    </row>
    <row r="534" spans="1:8" s="116" customFormat="1" ht="12.75">
      <c r="A534" s="1155"/>
      <c r="B534" s="765"/>
      <c r="C534" s="794" t="s">
        <v>583</v>
      </c>
      <c r="D534" s="893">
        <v>191</v>
      </c>
      <c r="E534" s="894">
        <f>D534*H25</f>
        <v>2581.0785</v>
      </c>
      <c r="F534" s="790">
        <f>ROUND(E534*1.25,0)</f>
        <v>3226</v>
      </c>
      <c r="G534" s="896">
        <f>F534*1.2</f>
        <v>3871.2</v>
      </c>
      <c r="H534" s="457"/>
    </row>
    <row r="535" spans="1:8" s="116" customFormat="1" ht="12.75">
      <c r="A535" s="1155"/>
      <c r="B535" s="765"/>
      <c r="C535" s="794" t="s">
        <v>326</v>
      </c>
      <c r="D535" s="893">
        <v>191</v>
      </c>
      <c r="E535" s="894">
        <f>D535*H25</f>
        <v>2581.0785</v>
      </c>
      <c r="F535" s="790">
        <f>ROUND(E535*1.25,0)</f>
        <v>3226</v>
      </c>
      <c r="G535" s="896">
        <f>F535*1.2</f>
        <v>3871.2</v>
      </c>
      <c r="H535" s="457"/>
    </row>
    <row r="536" spans="1:8" s="116" customFormat="1" ht="12.75">
      <c r="A536" s="1155"/>
      <c r="B536" s="765"/>
      <c r="C536" s="1026" t="s">
        <v>50</v>
      </c>
      <c r="D536" s="1022">
        <v>220</v>
      </c>
      <c r="E536" s="1023">
        <f>D536*H25</f>
        <v>2972.9700000000003</v>
      </c>
      <c r="F536" s="1024">
        <f>ROUND(E536*1.25,0)</f>
        <v>3716</v>
      </c>
      <c r="G536" s="1025">
        <f>F536*1.2</f>
        <v>4459.2</v>
      </c>
      <c r="H536" s="457"/>
    </row>
    <row r="537" spans="1:8" s="116" customFormat="1" ht="15.75" customHeight="1">
      <c r="A537" s="1155"/>
      <c r="B537" s="765"/>
      <c r="C537" s="807" t="s">
        <v>658</v>
      </c>
      <c r="D537" s="750"/>
      <c r="E537" s="787"/>
      <c r="F537" s="746"/>
      <c r="G537" s="783"/>
      <c r="H537" s="457"/>
    </row>
    <row r="538" spans="1:8" s="116" customFormat="1" ht="27" customHeight="1">
      <c r="A538" s="1155"/>
      <c r="B538" s="765"/>
      <c r="C538" s="791" t="s">
        <v>954</v>
      </c>
      <c r="D538" s="810">
        <v>35</v>
      </c>
      <c r="E538" s="754">
        <f aca="true" t="shared" si="52" ref="E538:E545">D538*$H$26</f>
        <v>435.85499999999996</v>
      </c>
      <c r="F538" s="746">
        <f aca="true" t="shared" si="53" ref="F538:F546">ROUND(E538*1.25,0)</f>
        <v>545</v>
      </c>
      <c r="G538" s="783">
        <f aca="true" t="shared" si="54" ref="G538:G545">F538*1.2</f>
        <v>654</v>
      </c>
      <c r="H538" s="382"/>
    </row>
    <row r="539" spans="1:8" s="116" customFormat="1" ht="18" customHeight="1">
      <c r="A539" s="1155"/>
      <c r="B539" s="765"/>
      <c r="C539" s="986" t="s">
        <v>952</v>
      </c>
      <c r="D539" s="810">
        <v>50</v>
      </c>
      <c r="E539" s="754">
        <f>D539*H26</f>
        <v>622.65</v>
      </c>
      <c r="F539" s="746">
        <f t="shared" si="53"/>
        <v>778</v>
      </c>
      <c r="G539" s="783">
        <f t="shared" si="54"/>
        <v>933.5999999999999</v>
      </c>
      <c r="H539" s="382"/>
    </row>
    <row r="540" spans="1:8" s="116" customFormat="1" ht="17.25" customHeight="1">
      <c r="A540" s="1155"/>
      <c r="B540" s="765"/>
      <c r="C540" s="986" t="s">
        <v>330</v>
      </c>
      <c r="D540" s="810">
        <v>50</v>
      </c>
      <c r="E540" s="754">
        <f>D540*H26</f>
        <v>622.65</v>
      </c>
      <c r="F540" s="746">
        <f t="shared" si="53"/>
        <v>778</v>
      </c>
      <c r="G540" s="783">
        <f t="shared" si="54"/>
        <v>933.5999999999999</v>
      </c>
      <c r="H540" s="382"/>
    </row>
    <row r="541" spans="1:8" s="116" customFormat="1" ht="12.75">
      <c r="A541" s="1155"/>
      <c r="B541" s="765"/>
      <c r="C541" s="792" t="s">
        <v>769</v>
      </c>
      <c r="D541" s="809">
        <v>115</v>
      </c>
      <c r="E541" s="754">
        <f t="shared" si="52"/>
        <v>1432.095</v>
      </c>
      <c r="F541" s="746">
        <f t="shared" si="53"/>
        <v>1790</v>
      </c>
      <c r="G541" s="783">
        <f t="shared" si="54"/>
        <v>2148</v>
      </c>
      <c r="H541" s="382"/>
    </row>
    <row r="542" spans="1:8" s="116" customFormat="1" ht="12.75">
      <c r="A542" s="1155"/>
      <c r="B542" s="765"/>
      <c r="C542" s="791" t="s">
        <v>374</v>
      </c>
      <c r="D542" s="809">
        <v>115</v>
      </c>
      <c r="E542" s="754">
        <f t="shared" si="52"/>
        <v>1432.095</v>
      </c>
      <c r="F542" s="746">
        <f t="shared" si="53"/>
        <v>1790</v>
      </c>
      <c r="G542" s="783">
        <f t="shared" si="54"/>
        <v>2148</v>
      </c>
      <c r="H542" s="382"/>
    </row>
    <row r="543" spans="1:8" s="116" customFormat="1" ht="27" customHeight="1">
      <c r="A543" s="1155"/>
      <c r="B543" s="765"/>
      <c r="C543" s="785" t="s">
        <v>172</v>
      </c>
      <c r="D543" s="810">
        <v>80</v>
      </c>
      <c r="E543" s="754">
        <f t="shared" si="52"/>
        <v>996.24</v>
      </c>
      <c r="F543" s="746">
        <f t="shared" si="53"/>
        <v>1245</v>
      </c>
      <c r="G543" s="783">
        <f t="shared" si="54"/>
        <v>1494</v>
      </c>
      <c r="H543" s="382"/>
    </row>
    <row r="544" spans="1:8" s="116" customFormat="1" ht="12.75">
      <c r="A544" s="1155"/>
      <c r="B544" s="21"/>
      <c r="C544" s="907" t="s">
        <v>919</v>
      </c>
      <c r="D544" s="26">
        <v>60</v>
      </c>
      <c r="E544" s="754">
        <f t="shared" si="52"/>
        <v>747.18</v>
      </c>
      <c r="F544" s="371">
        <f t="shared" si="53"/>
        <v>934</v>
      </c>
      <c r="G544" s="322">
        <f t="shared" si="54"/>
        <v>1120.8</v>
      </c>
      <c r="H544" s="457"/>
    </row>
    <row r="545" spans="1:8" s="116" customFormat="1" ht="25.5">
      <c r="A545" s="1155"/>
      <c r="B545" s="21"/>
      <c r="C545" s="907" t="s">
        <v>920</v>
      </c>
      <c r="D545" s="26">
        <v>110</v>
      </c>
      <c r="E545" s="754">
        <f t="shared" si="52"/>
        <v>1369.83</v>
      </c>
      <c r="F545" s="371">
        <f t="shared" si="53"/>
        <v>1712</v>
      </c>
      <c r="G545" s="322">
        <f t="shared" si="54"/>
        <v>2054.4</v>
      </c>
      <c r="H545" s="457"/>
    </row>
    <row r="546" spans="1:8" s="116" customFormat="1" ht="12.75">
      <c r="A546" s="1155"/>
      <c r="B546" s="21"/>
      <c r="C546" s="907" t="s">
        <v>921</v>
      </c>
      <c r="D546" s="26">
        <v>115</v>
      </c>
      <c r="E546" s="754">
        <f>D546*$H$26+563.65</f>
        <v>1995.745</v>
      </c>
      <c r="F546" s="371">
        <f t="shared" si="53"/>
        <v>2495</v>
      </c>
      <c r="G546" s="322">
        <f>F546*1.2</f>
        <v>2994</v>
      </c>
      <c r="H546" s="457"/>
    </row>
    <row r="547" spans="1:8" s="116" customFormat="1" ht="14.25" customHeight="1">
      <c r="A547" s="1155"/>
      <c r="B547" s="765"/>
      <c r="C547" s="811" t="s">
        <v>710</v>
      </c>
      <c r="D547" s="809"/>
      <c r="E547" s="815"/>
      <c r="F547" s="746"/>
      <c r="G547" s="783"/>
      <c r="H547" s="382"/>
    </row>
    <row r="548" spans="1:8" s="116" customFormat="1" ht="12.75">
      <c r="A548" s="1155"/>
      <c r="B548" s="765"/>
      <c r="C548" s="791" t="s">
        <v>376</v>
      </c>
      <c r="D548" s="809">
        <v>180</v>
      </c>
      <c r="E548" s="754">
        <f>D548*$H$23</f>
        <v>2241.54</v>
      </c>
      <c r="F548" s="746">
        <f>ROUND(E548*1.25,0)</f>
        <v>2802</v>
      </c>
      <c r="G548" s="783">
        <f>F548*1.2</f>
        <v>3362.4</v>
      </c>
      <c r="H548" s="467"/>
    </row>
    <row r="549" spans="1:8" s="116" customFormat="1" ht="12.75">
      <c r="A549" s="1155"/>
      <c r="B549" s="765"/>
      <c r="C549" s="791" t="s">
        <v>162</v>
      </c>
      <c r="D549" s="809">
        <v>170</v>
      </c>
      <c r="E549" s="754">
        <f>D549*$H$23</f>
        <v>2117.0099999999998</v>
      </c>
      <c r="F549" s="746">
        <f>ROUND(E549*1.25,0)</f>
        <v>2646</v>
      </c>
      <c r="G549" s="783">
        <f>F549*1.2</f>
        <v>3175.2</v>
      </c>
      <c r="H549" s="467"/>
    </row>
    <row r="550" spans="1:8" s="116" customFormat="1" ht="14.25" customHeight="1">
      <c r="A550" s="1155"/>
      <c r="B550" s="765"/>
      <c r="C550" s="811" t="s">
        <v>711</v>
      </c>
      <c r="D550" s="797"/>
      <c r="E550" s="813"/>
      <c r="F550" s="814"/>
      <c r="G550" s="783"/>
      <c r="H550" s="467"/>
    </row>
    <row r="551" spans="1:8" s="116" customFormat="1" ht="24">
      <c r="A551" s="1148"/>
      <c r="B551" s="908"/>
      <c r="C551" s="791" t="s">
        <v>108</v>
      </c>
      <c r="D551" s="810">
        <v>1300</v>
      </c>
      <c r="E551" s="754">
        <f>D551*$H$27</f>
        <v>17007.9</v>
      </c>
      <c r="F551" s="909">
        <f>ROUND(E551*1.25,0)</f>
        <v>21260</v>
      </c>
      <c r="G551" s="783">
        <f>F551*1.2</f>
        <v>25512</v>
      </c>
      <c r="H551" s="382"/>
    </row>
    <row r="552" spans="1:7" s="116" customFormat="1" ht="12.75">
      <c r="A552" s="734"/>
      <c r="B552" s="734"/>
      <c r="C552" s="734"/>
      <c r="D552" s="734"/>
      <c r="E552" s="734"/>
      <c r="F552" s="734"/>
      <c r="G552" s="734"/>
    </row>
    <row r="553" spans="1:7" s="116" customFormat="1" ht="12.75">
      <c r="A553" s="734" t="s">
        <v>233</v>
      </c>
      <c r="B553" s="734"/>
      <c r="C553" s="734"/>
      <c r="D553" s="734"/>
      <c r="E553" s="734"/>
      <c r="F553" s="734"/>
      <c r="G553" s="734"/>
    </row>
    <row r="554" spans="1:7" s="116" customFormat="1" ht="12.75">
      <c r="A554" s="734" t="s">
        <v>656</v>
      </c>
      <c r="B554" s="734"/>
      <c r="C554" s="734"/>
      <c r="D554" s="734"/>
      <c r="E554" s="734"/>
      <c r="F554" s="734"/>
      <c r="G554" s="734"/>
    </row>
    <row r="555" spans="1:7" s="116" customFormat="1" ht="12.75">
      <c r="A555" s="734" t="s">
        <v>657</v>
      </c>
      <c r="B555" s="734"/>
      <c r="C555" s="734"/>
      <c r="D555" s="734"/>
      <c r="E555" s="734"/>
      <c r="F555" s="734"/>
      <c r="G555" s="734"/>
    </row>
    <row r="556" s="116" customFormat="1" ht="12.75"/>
  </sheetData>
  <sheetProtection/>
  <mergeCells count="34">
    <mergeCell ref="G480:G482"/>
    <mergeCell ref="A475:A483"/>
    <mergeCell ref="D480:D482"/>
    <mergeCell ref="B485:B488"/>
    <mergeCell ref="E480:E482"/>
    <mergeCell ref="F480:F482"/>
    <mergeCell ref="E452:E455"/>
    <mergeCell ref="F452:F455"/>
    <mergeCell ref="C2:F2"/>
    <mergeCell ref="A489:A551"/>
    <mergeCell ref="B5:F5"/>
    <mergeCell ref="A484:A488"/>
    <mergeCell ref="D486:D488"/>
    <mergeCell ref="B14:G14"/>
    <mergeCell ref="E486:E488"/>
    <mergeCell ref="F486:F488"/>
    <mergeCell ref="G452:G455"/>
    <mergeCell ref="G486:G488"/>
    <mergeCell ref="A447:A461"/>
    <mergeCell ref="D452:D455"/>
    <mergeCell ref="B4:F4"/>
    <mergeCell ref="A420:A446"/>
    <mergeCell ref="A274:A352"/>
    <mergeCell ref="A20:A39"/>
    <mergeCell ref="A40:A119"/>
    <mergeCell ref="B6:F6"/>
    <mergeCell ref="A15:A18"/>
    <mergeCell ref="B15:C15"/>
    <mergeCell ref="B7:F7"/>
    <mergeCell ref="A353:A388"/>
    <mergeCell ref="A389:A419"/>
    <mergeCell ref="B19:C19"/>
    <mergeCell ref="A120:A194"/>
    <mergeCell ref="A195:A273"/>
  </mergeCells>
  <printOptions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67"/>
  <sheetViews>
    <sheetView tabSelected="1" zoomScale="130" zoomScaleNormal="130" zoomScalePageLayoutView="0" workbookViewId="0" topLeftCell="A13">
      <selection activeCell="R20" sqref="R20"/>
    </sheetView>
  </sheetViews>
  <sheetFormatPr defaultColWidth="9.140625" defaultRowHeight="12.75"/>
  <cols>
    <col min="1" max="1" width="8.8515625" style="0" customWidth="1"/>
    <col min="2" max="2" width="46.140625" style="0" customWidth="1"/>
    <col min="3" max="3" width="47.7109375" style="0" customWidth="1"/>
    <col min="4" max="4" width="8.140625" style="0" hidden="1" customWidth="1"/>
    <col min="5" max="5" width="8.7109375" style="0" hidden="1" customWidth="1"/>
    <col min="6" max="6" width="12.140625" style="0" customWidth="1"/>
    <col min="7" max="7" width="20.8515625" style="0" customWidth="1"/>
    <col min="8" max="8" width="8.57421875" style="0" hidden="1" customWidth="1"/>
    <col min="9" max="9" width="11.00390625" style="0" hidden="1" customWidth="1"/>
    <col min="10" max="10" width="5.8515625" style="0" hidden="1" customWidth="1"/>
    <col min="11" max="11" width="7.140625" style="0" hidden="1" customWidth="1"/>
    <col min="12" max="12" width="13.7109375" style="0" hidden="1" customWidth="1"/>
    <col min="13" max="13" width="8.28125" style="0" hidden="1" customWidth="1"/>
  </cols>
  <sheetData>
    <row r="1" spans="1:8" ht="12.75">
      <c r="A1" s="2"/>
      <c r="B1" s="3"/>
      <c r="C1" s="628" t="s">
        <v>371</v>
      </c>
      <c r="D1" s="1111"/>
      <c r="E1" s="1111"/>
      <c r="F1" s="1111"/>
      <c r="G1" s="1111"/>
      <c r="H1" s="1111"/>
    </row>
    <row r="2" spans="1:8" ht="12.75">
      <c r="A2" s="2"/>
      <c r="B2" s="1"/>
      <c r="C2" s="985" t="s">
        <v>949</v>
      </c>
      <c r="D2" s="1111"/>
      <c r="E2" s="1111"/>
      <c r="F2" s="1111"/>
      <c r="G2" s="1111"/>
      <c r="H2" s="1111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2"/>
      <c r="C8" s="2"/>
      <c r="D8" s="2"/>
      <c r="E8" s="4"/>
      <c r="F8" s="4"/>
      <c r="G8" s="4"/>
      <c r="H8" s="4"/>
    </row>
    <row r="9" spans="1:8" ht="71.2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ht="15.75" customHeight="1">
      <c r="A12" s="59"/>
      <c r="B12" s="71" t="s">
        <v>538</v>
      </c>
      <c r="C12" s="81"/>
      <c r="D12" s="60"/>
      <c r="E12" s="61"/>
      <c r="F12" s="61"/>
      <c r="G12" s="61"/>
      <c r="H12" s="61"/>
    </row>
    <row r="13" spans="1:8" ht="48.75" customHeight="1" thickBot="1">
      <c r="A13" s="16" t="s">
        <v>316</v>
      </c>
      <c r="B13" s="1102" t="s">
        <v>735</v>
      </c>
      <c r="C13" s="1103"/>
      <c r="D13" s="34"/>
      <c r="E13" s="34"/>
      <c r="F13" s="34"/>
      <c r="G13" s="34"/>
      <c r="H13" s="34"/>
    </row>
    <row r="14" spans="1:8" s="116" customFormat="1" ht="17.25" customHeight="1" thickBot="1">
      <c r="A14" s="1088" t="s">
        <v>736</v>
      </c>
      <c r="B14" s="1107" t="s">
        <v>231</v>
      </c>
      <c r="C14" s="1108"/>
      <c r="D14" s="367"/>
      <c r="E14" s="302"/>
      <c r="F14" s="304"/>
      <c r="G14" s="305"/>
      <c r="H14" s="364"/>
    </row>
    <row r="15" spans="1:8" s="116" customFormat="1" ht="24.75" customHeight="1">
      <c r="A15" s="1092"/>
      <c r="B15" s="243" t="s">
        <v>351</v>
      </c>
      <c r="C15" s="386"/>
      <c r="D15" s="62">
        <v>10</v>
      </c>
      <c r="E15" s="368">
        <f>D15*H23</f>
        <v>135.135</v>
      </c>
      <c r="F15" s="307">
        <f>ROUND(E15*1.25,0)</f>
        <v>169</v>
      </c>
      <c r="G15" s="308">
        <f>F15*1.2</f>
        <v>202.79999999999998</v>
      </c>
      <c r="H15" s="382"/>
    </row>
    <row r="16" spans="1:8" s="116" customFormat="1" ht="27" customHeight="1">
      <c r="A16" s="1092"/>
      <c r="B16" s="244" t="s">
        <v>350</v>
      </c>
      <c r="C16" s="387"/>
      <c r="D16" s="26">
        <v>45</v>
      </c>
      <c r="E16" s="368">
        <f>D16*H21</f>
        <v>684.1800000000001</v>
      </c>
      <c r="F16" s="307">
        <f>ROUND(E16*1.25,0)</f>
        <v>855</v>
      </c>
      <c r="G16" s="308">
        <f>F16*1.2</f>
        <v>1026</v>
      </c>
      <c r="H16" s="382"/>
    </row>
    <row r="17" spans="1:8" s="116" customFormat="1" ht="19.5" customHeight="1">
      <c r="A17" s="1092"/>
      <c r="B17" s="244" t="s">
        <v>344</v>
      </c>
      <c r="C17" s="387"/>
      <c r="D17" s="26">
        <v>60</v>
      </c>
      <c r="E17" s="306">
        <f>D17*H21</f>
        <v>912.24</v>
      </c>
      <c r="F17" s="374">
        <f>ROUND(E17*1.25,0)</f>
        <v>1140</v>
      </c>
      <c r="G17" s="308">
        <f>F17*1.2</f>
        <v>1368</v>
      </c>
      <c r="H17" s="382"/>
    </row>
    <row r="18" spans="1:8" s="116" customFormat="1" ht="17.25" customHeight="1" thickBot="1">
      <c r="A18" s="1131"/>
      <c r="B18" s="245" t="s">
        <v>117</v>
      </c>
      <c r="C18" s="388"/>
      <c r="D18" s="63">
        <v>60</v>
      </c>
      <c r="E18" s="522">
        <f>D18*H21</f>
        <v>912.24</v>
      </c>
      <c r="F18" s="389">
        <f>ROUND(E18*1.25,0)</f>
        <v>1140</v>
      </c>
      <c r="G18" s="308">
        <f>F18*1.2</f>
        <v>1368</v>
      </c>
      <c r="H18" s="382"/>
    </row>
    <row r="19" spans="1:8" s="116" customFormat="1" ht="21" customHeight="1" thickBot="1">
      <c r="A19" s="256" t="s">
        <v>333</v>
      </c>
      <c r="B19" s="1187" t="s">
        <v>721</v>
      </c>
      <c r="C19" s="1188"/>
      <c r="D19" s="64"/>
      <c r="E19" s="375"/>
      <c r="F19" s="327"/>
      <c r="G19" s="631"/>
      <c r="H19" s="382"/>
    </row>
    <row r="20" spans="1:12" s="116" customFormat="1" ht="65.25" customHeight="1" thickBot="1">
      <c r="A20" s="1114" t="s">
        <v>213</v>
      </c>
      <c r="B20" s="51" t="s">
        <v>390</v>
      </c>
      <c r="C20" s="83" t="s">
        <v>391</v>
      </c>
      <c r="D20" s="84"/>
      <c r="E20" s="84"/>
      <c r="F20" s="85"/>
      <c r="G20" s="639"/>
      <c r="H20" s="507">
        <v>2022</v>
      </c>
      <c r="L20" s="116" t="s">
        <v>849</v>
      </c>
    </row>
    <row r="21" spans="1:12" s="116" customFormat="1" ht="17.25" customHeight="1">
      <c r="A21" s="1115"/>
      <c r="B21" s="603"/>
      <c r="C21" s="600" t="s">
        <v>699</v>
      </c>
      <c r="D21" s="82"/>
      <c r="E21" s="82"/>
      <c r="F21" s="86"/>
      <c r="G21" s="640"/>
      <c r="H21" s="469">
        <f>14.48*105%</f>
        <v>15.204</v>
      </c>
      <c r="I21" s="116" t="s">
        <v>806</v>
      </c>
      <c r="L21" s="731">
        <v>0.05</v>
      </c>
    </row>
    <row r="22" spans="1:12" s="116" customFormat="1" ht="12.75">
      <c r="A22" s="1115"/>
      <c r="B22" s="603"/>
      <c r="C22" s="601" t="s">
        <v>773</v>
      </c>
      <c r="D22" s="27">
        <v>35</v>
      </c>
      <c r="E22" s="306">
        <f>D22*$H$23</f>
        <v>472.9725</v>
      </c>
      <c r="F22" s="307">
        <f>ROUND(E22*1.25,0)</f>
        <v>591</v>
      </c>
      <c r="G22" s="637">
        <f>F22*1.2</f>
        <v>709.1999999999999</v>
      </c>
      <c r="H22" s="498">
        <f>11.86*105%</f>
        <v>12.453</v>
      </c>
      <c r="I22" s="116" t="s">
        <v>805</v>
      </c>
      <c r="L22" s="731">
        <v>0.05</v>
      </c>
    </row>
    <row r="23" spans="1:12" s="116" customFormat="1" ht="12.75">
      <c r="A23" s="1115"/>
      <c r="B23" s="603"/>
      <c r="C23" s="167" t="s">
        <v>392</v>
      </c>
      <c r="D23" s="27">
        <v>200</v>
      </c>
      <c r="E23" s="306">
        <f aca="true" t="shared" si="0" ref="E23:E64">D23*$H$23</f>
        <v>2702.7000000000003</v>
      </c>
      <c r="F23" s="307">
        <f aca="true" t="shared" si="1" ref="F23:F79">ROUND(E23*1.25,0)</f>
        <v>3378</v>
      </c>
      <c r="G23" s="637">
        <f aca="true" t="shared" si="2" ref="G23:G84">F23*1.2</f>
        <v>4053.6</v>
      </c>
      <c r="H23" s="980">
        <f>12.87*105%</f>
        <v>13.5135</v>
      </c>
      <c r="I23" s="116" t="s">
        <v>726</v>
      </c>
      <c r="L23" s="731">
        <v>0.05</v>
      </c>
    </row>
    <row r="24" spans="1:12" s="116" customFormat="1" ht="12.75">
      <c r="A24" s="1115"/>
      <c r="B24" s="603"/>
      <c r="C24" s="167" t="s">
        <v>393</v>
      </c>
      <c r="D24" s="27">
        <v>110</v>
      </c>
      <c r="E24" s="306">
        <f t="shared" si="0"/>
        <v>1486.4850000000001</v>
      </c>
      <c r="F24" s="307">
        <f t="shared" si="1"/>
        <v>1858</v>
      </c>
      <c r="G24" s="637">
        <f t="shared" si="2"/>
        <v>2229.6</v>
      </c>
      <c r="H24" s="498">
        <f>11.86*105%</f>
        <v>12.453</v>
      </c>
      <c r="I24" s="265" t="s">
        <v>466</v>
      </c>
      <c r="L24" s="731">
        <v>0.05</v>
      </c>
    </row>
    <row r="25" spans="1:12" s="116" customFormat="1" ht="13.5" thickBot="1">
      <c r="A25" s="1115"/>
      <c r="B25" s="603"/>
      <c r="C25" s="152" t="s">
        <v>774</v>
      </c>
      <c r="D25" s="28">
        <v>35</v>
      </c>
      <c r="E25" s="306">
        <f>D25*$H$23</f>
        <v>472.9725</v>
      </c>
      <c r="F25" s="307">
        <f t="shared" si="1"/>
        <v>591</v>
      </c>
      <c r="G25" s="637">
        <f t="shared" si="2"/>
        <v>709.1999999999999</v>
      </c>
      <c r="H25" s="981">
        <f>12.46*105%</f>
        <v>13.083000000000002</v>
      </c>
      <c r="I25" s="116" t="s">
        <v>804</v>
      </c>
      <c r="L25" s="731">
        <v>0.05</v>
      </c>
    </row>
    <row r="26" spans="1:8" s="116" customFormat="1" ht="12.75">
      <c r="A26" s="1115"/>
      <c r="B26" s="603"/>
      <c r="C26" s="134" t="s">
        <v>394</v>
      </c>
      <c r="D26" s="27">
        <v>95</v>
      </c>
      <c r="E26" s="306">
        <f t="shared" si="0"/>
        <v>1283.7825</v>
      </c>
      <c r="F26" s="307">
        <f t="shared" si="1"/>
        <v>1605</v>
      </c>
      <c r="G26" s="637">
        <f t="shared" si="2"/>
        <v>1926</v>
      </c>
      <c r="H26" s="457"/>
    </row>
    <row r="27" spans="1:8" s="116" customFormat="1" ht="12.75">
      <c r="A27" s="1115"/>
      <c r="B27" s="603"/>
      <c r="C27" s="131" t="s">
        <v>112</v>
      </c>
      <c r="D27" s="27">
        <v>90</v>
      </c>
      <c r="E27" s="306">
        <f t="shared" si="0"/>
        <v>1216.2150000000001</v>
      </c>
      <c r="F27" s="307">
        <f t="shared" si="1"/>
        <v>1520</v>
      </c>
      <c r="G27" s="637">
        <f t="shared" si="2"/>
        <v>1824</v>
      </c>
      <c r="H27" s="457"/>
    </row>
    <row r="28" spans="1:8" s="116" customFormat="1" ht="12.75">
      <c r="A28" s="1115"/>
      <c r="B28" s="603"/>
      <c r="C28" s="131" t="s">
        <v>395</v>
      </c>
      <c r="D28" s="27">
        <v>140</v>
      </c>
      <c r="E28" s="306">
        <f t="shared" si="0"/>
        <v>1891.89</v>
      </c>
      <c r="F28" s="307">
        <f t="shared" si="1"/>
        <v>2365</v>
      </c>
      <c r="G28" s="637">
        <f t="shared" si="2"/>
        <v>2838</v>
      </c>
      <c r="H28" s="457"/>
    </row>
    <row r="29" spans="1:8" s="116" customFormat="1" ht="12.75">
      <c r="A29" s="1115"/>
      <c r="B29" s="603"/>
      <c r="C29" s="131" t="s">
        <v>396</v>
      </c>
      <c r="D29" s="27">
        <v>150</v>
      </c>
      <c r="E29" s="306">
        <f t="shared" si="0"/>
        <v>2027.025</v>
      </c>
      <c r="F29" s="307">
        <f t="shared" si="1"/>
        <v>2534</v>
      </c>
      <c r="G29" s="637">
        <f t="shared" si="2"/>
        <v>3040.7999999999997</v>
      </c>
      <c r="H29" s="457"/>
    </row>
    <row r="30" spans="1:8" s="116" customFormat="1" ht="12.75">
      <c r="A30" s="1115"/>
      <c r="B30" s="603"/>
      <c r="C30" s="134" t="s">
        <v>397</v>
      </c>
      <c r="D30" s="27">
        <v>35</v>
      </c>
      <c r="E30" s="306">
        <f t="shared" si="0"/>
        <v>472.9725</v>
      </c>
      <c r="F30" s="307">
        <f t="shared" si="1"/>
        <v>591</v>
      </c>
      <c r="G30" s="637">
        <f t="shared" si="2"/>
        <v>709.1999999999999</v>
      </c>
      <c r="H30" s="457"/>
    </row>
    <row r="31" spans="1:8" s="116" customFormat="1" ht="12.75">
      <c r="A31" s="1115"/>
      <c r="B31" s="603"/>
      <c r="C31" s="138" t="s">
        <v>398</v>
      </c>
      <c r="D31" s="27">
        <v>120</v>
      </c>
      <c r="E31" s="306">
        <f t="shared" si="0"/>
        <v>1621.6200000000001</v>
      </c>
      <c r="F31" s="307">
        <f t="shared" si="1"/>
        <v>2027</v>
      </c>
      <c r="G31" s="637">
        <f t="shared" si="2"/>
        <v>2432.4</v>
      </c>
      <c r="H31" s="457"/>
    </row>
    <row r="32" spans="1:8" s="116" customFormat="1" ht="12.75">
      <c r="A32" s="1115"/>
      <c r="B32" s="603"/>
      <c r="C32" s="152" t="s">
        <v>356</v>
      </c>
      <c r="D32" s="27">
        <v>120</v>
      </c>
      <c r="E32" s="306">
        <f>D32*$H$23</f>
        <v>1621.6200000000001</v>
      </c>
      <c r="F32" s="307">
        <f t="shared" si="1"/>
        <v>2027</v>
      </c>
      <c r="G32" s="637">
        <f t="shared" si="2"/>
        <v>2432.4</v>
      </c>
      <c r="H32" s="457"/>
    </row>
    <row r="33" spans="1:8" s="116" customFormat="1" ht="12.75">
      <c r="A33" s="1115"/>
      <c r="B33" s="603"/>
      <c r="C33" s="903" t="s">
        <v>581</v>
      </c>
      <c r="D33" s="528">
        <v>180</v>
      </c>
      <c r="E33" s="416">
        <f t="shared" si="0"/>
        <v>2432.4300000000003</v>
      </c>
      <c r="F33" s="501">
        <f t="shared" si="1"/>
        <v>3041</v>
      </c>
      <c r="G33" s="883">
        <f t="shared" si="2"/>
        <v>3649.2</v>
      </c>
      <c r="H33" s="457"/>
    </row>
    <row r="34" spans="1:8" s="116" customFormat="1" ht="12.75">
      <c r="A34" s="1115"/>
      <c r="B34" s="603"/>
      <c r="C34" s="134" t="s">
        <v>326</v>
      </c>
      <c r="D34" s="27">
        <v>170</v>
      </c>
      <c r="E34" s="306">
        <f t="shared" si="0"/>
        <v>2297.295</v>
      </c>
      <c r="F34" s="307">
        <f t="shared" si="1"/>
        <v>2872</v>
      </c>
      <c r="G34" s="637">
        <f t="shared" si="2"/>
        <v>3446.4</v>
      </c>
      <c r="H34" s="457"/>
    </row>
    <row r="35" spans="1:8" s="116" customFormat="1" ht="12.75">
      <c r="A35" s="1115"/>
      <c r="B35" s="603"/>
      <c r="C35" s="134" t="s">
        <v>580</v>
      </c>
      <c r="D35" s="27">
        <v>180</v>
      </c>
      <c r="E35" s="306">
        <f>D35*$H$23</f>
        <v>2432.4300000000003</v>
      </c>
      <c r="F35" s="307">
        <f t="shared" si="1"/>
        <v>3041</v>
      </c>
      <c r="G35" s="637">
        <f t="shared" si="2"/>
        <v>3649.2</v>
      </c>
      <c r="H35" s="457"/>
    </row>
    <row r="36" spans="1:8" s="116" customFormat="1" ht="12.75">
      <c r="A36" s="1115"/>
      <c r="B36" s="603"/>
      <c r="C36" s="134" t="s">
        <v>399</v>
      </c>
      <c r="D36" s="27">
        <v>170</v>
      </c>
      <c r="E36" s="306">
        <f t="shared" si="0"/>
        <v>2297.295</v>
      </c>
      <c r="F36" s="307">
        <f t="shared" si="1"/>
        <v>2872</v>
      </c>
      <c r="G36" s="637">
        <f t="shared" si="2"/>
        <v>3446.4</v>
      </c>
      <c r="H36" s="457"/>
    </row>
    <row r="37" spans="1:8" s="116" customFormat="1" ht="12.75">
      <c r="A37" s="1115"/>
      <c r="B37" s="603"/>
      <c r="C37" s="134" t="s">
        <v>704</v>
      </c>
      <c r="D37" s="27">
        <v>275</v>
      </c>
      <c r="E37" s="306">
        <f t="shared" si="0"/>
        <v>3716.2125</v>
      </c>
      <c r="F37" s="307">
        <f t="shared" si="1"/>
        <v>4645</v>
      </c>
      <c r="G37" s="637">
        <f t="shared" si="2"/>
        <v>5574</v>
      </c>
      <c r="H37" s="457"/>
    </row>
    <row r="38" spans="1:8" s="116" customFormat="1" ht="12.75">
      <c r="A38" s="1115"/>
      <c r="B38" s="603"/>
      <c r="C38" s="134" t="s">
        <v>400</v>
      </c>
      <c r="D38" s="27">
        <v>80</v>
      </c>
      <c r="E38" s="306">
        <f t="shared" si="0"/>
        <v>1081.08</v>
      </c>
      <c r="F38" s="307">
        <f t="shared" si="1"/>
        <v>1351</v>
      </c>
      <c r="G38" s="637">
        <f t="shared" si="2"/>
        <v>1621.2</v>
      </c>
      <c r="H38" s="457"/>
    </row>
    <row r="39" spans="1:8" s="116" customFormat="1" ht="12.75">
      <c r="A39" s="1115"/>
      <c r="B39" s="603"/>
      <c r="C39" s="134" t="s">
        <v>775</v>
      </c>
      <c r="D39" s="27">
        <v>35</v>
      </c>
      <c r="E39" s="306">
        <f t="shared" si="0"/>
        <v>472.9725</v>
      </c>
      <c r="F39" s="307">
        <f t="shared" si="1"/>
        <v>591</v>
      </c>
      <c r="G39" s="637">
        <f t="shared" si="2"/>
        <v>709.1999999999999</v>
      </c>
      <c r="H39" s="457"/>
    </row>
    <row r="40" spans="1:8" s="116" customFormat="1" ht="16.5" customHeight="1">
      <c r="A40" s="1115"/>
      <c r="B40" s="603"/>
      <c r="C40" s="152" t="s">
        <v>401</v>
      </c>
      <c r="D40" s="27">
        <v>140</v>
      </c>
      <c r="E40" s="306">
        <f t="shared" si="0"/>
        <v>1891.89</v>
      </c>
      <c r="F40" s="307">
        <f t="shared" si="1"/>
        <v>2365</v>
      </c>
      <c r="G40" s="637">
        <f t="shared" si="2"/>
        <v>2838</v>
      </c>
      <c r="H40" s="457"/>
    </row>
    <row r="41" spans="1:8" s="116" customFormat="1" ht="12.75">
      <c r="A41" s="1115"/>
      <c r="B41" s="603"/>
      <c r="C41" s="134" t="s">
        <v>402</v>
      </c>
      <c r="D41" s="27">
        <v>90</v>
      </c>
      <c r="E41" s="306">
        <f t="shared" si="0"/>
        <v>1216.2150000000001</v>
      </c>
      <c r="F41" s="307">
        <f t="shared" si="1"/>
        <v>1520</v>
      </c>
      <c r="G41" s="637">
        <f t="shared" si="2"/>
        <v>1824</v>
      </c>
      <c r="H41" s="457"/>
    </row>
    <row r="42" spans="1:8" s="116" customFormat="1" ht="12.75">
      <c r="A42" s="1115"/>
      <c r="B42" s="603"/>
      <c r="C42" s="134" t="s">
        <v>757</v>
      </c>
      <c r="D42" s="27">
        <v>150</v>
      </c>
      <c r="E42" s="306">
        <f t="shared" si="0"/>
        <v>2027.025</v>
      </c>
      <c r="F42" s="307">
        <f t="shared" si="1"/>
        <v>2534</v>
      </c>
      <c r="G42" s="637">
        <f t="shared" si="2"/>
        <v>3040.7999999999997</v>
      </c>
      <c r="H42" s="457"/>
    </row>
    <row r="43" spans="1:8" s="116" customFormat="1" ht="12.75">
      <c r="A43" s="1115"/>
      <c r="B43" s="603"/>
      <c r="C43" s="134" t="s">
        <v>758</v>
      </c>
      <c r="D43" s="27">
        <v>263</v>
      </c>
      <c r="E43" s="306">
        <f t="shared" si="0"/>
        <v>3554.0505000000003</v>
      </c>
      <c r="F43" s="307">
        <f t="shared" si="1"/>
        <v>4443</v>
      </c>
      <c r="G43" s="637">
        <f t="shared" si="2"/>
        <v>5331.599999999999</v>
      </c>
      <c r="H43" s="457"/>
    </row>
    <row r="44" spans="1:8" s="116" customFormat="1" ht="12.75">
      <c r="A44" s="1115"/>
      <c r="B44" s="603"/>
      <c r="C44" s="134" t="s">
        <v>776</v>
      </c>
      <c r="D44" s="27">
        <v>35</v>
      </c>
      <c r="E44" s="306">
        <f>D44*$H$23</f>
        <v>472.9725</v>
      </c>
      <c r="F44" s="307">
        <f t="shared" si="1"/>
        <v>591</v>
      </c>
      <c r="G44" s="637">
        <f t="shared" si="2"/>
        <v>709.1999999999999</v>
      </c>
      <c r="H44" s="457"/>
    </row>
    <row r="45" spans="1:8" s="116" customFormat="1" ht="12.75">
      <c r="A45" s="1115"/>
      <c r="B45" s="603"/>
      <c r="C45" s="134" t="s">
        <v>403</v>
      </c>
      <c r="D45" s="27">
        <v>70</v>
      </c>
      <c r="E45" s="306">
        <f t="shared" si="0"/>
        <v>945.945</v>
      </c>
      <c r="F45" s="307">
        <f t="shared" si="1"/>
        <v>1182</v>
      </c>
      <c r="G45" s="637">
        <f t="shared" si="2"/>
        <v>1418.3999999999999</v>
      </c>
      <c r="H45" s="457"/>
    </row>
    <row r="46" spans="1:8" s="116" customFormat="1" ht="18" customHeight="1">
      <c r="A46" s="1115"/>
      <c r="B46" s="603"/>
      <c r="C46" s="163" t="s">
        <v>756</v>
      </c>
      <c r="D46" s="28">
        <v>35</v>
      </c>
      <c r="E46" s="306">
        <f t="shared" si="0"/>
        <v>472.9725</v>
      </c>
      <c r="F46" s="307">
        <f t="shared" si="1"/>
        <v>591</v>
      </c>
      <c r="G46" s="637">
        <f t="shared" si="2"/>
        <v>709.1999999999999</v>
      </c>
      <c r="H46" s="457"/>
    </row>
    <row r="47" spans="1:8" s="116" customFormat="1" ht="12.75">
      <c r="A47" s="1115"/>
      <c r="B47" s="603"/>
      <c r="C47" s="134" t="s">
        <v>404</v>
      </c>
      <c r="D47" s="27">
        <v>235</v>
      </c>
      <c r="E47" s="306">
        <f t="shared" si="0"/>
        <v>3175.6725</v>
      </c>
      <c r="F47" s="307">
        <f t="shared" si="1"/>
        <v>3970</v>
      </c>
      <c r="G47" s="637">
        <f t="shared" si="2"/>
        <v>4764</v>
      </c>
      <c r="H47" s="457"/>
    </row>
    <row r="48" spans="1:8" s="116" customFormat="1" ht="12.75">
      <c r="A48" s="1115"/>
      <c r="B48" s="603"/>
      <c r="C48" s="151" t="s">
        <v>405</v>
      </c>
      <c r="D48" s="27">
        <v>170</v>
      </c>
      <c r="E48" s="306">
        <f t="shared" si="0"/>
        <v>2297.295</v>
      </c>
      <c r="F48" s="307">
        <f t="shared" si="1"/>
        <v>2872</v>
      </c>
      <c r="G48" s="637">
        <f t="shared" si="2"/>
        <v>3446.4</v>
      </c>
      <c r="H48" s="457"/>
    </row>
    <row r="49" spans="1:8" s="116" customFormat="1" ht="12.75">
      <c r="A49" s="1115"/>
      <c r="B49" s="603"/>
      <c r="C49" s="152" t="s">
        <v>406</v>
      </c>
      <c r="D49" s="27">
        <v>140</v>
      </c>
      <c r="E49" s="306">
        <f t="shared" si="0"/>
        <v>1891.89</v>
      </c>
      <c r="F49" s="307">
        <f t="shared" si="1"/>
        <v>2365</v>
      </c>
      <c r="G49" s="637">
        <f t="shared" si="2"/>
        <v>2838</v>
      </c>
      <c r="H49" s="457"/>
    </row>
    <row r="50" spans="1:8" s="116" customFormat="1" ht="15" customHeight="1">
      <c r="A50" s="1115"/>
      <c r="B50" s="603"/>
      <c r="C50" s="151" t="s">
        <v>407</v>
      </c>
      <c r="D50" s="28">
        <v>95</v>
      </c>
      <c r="E50" s="306">
        <f t="shared" si="0"/>
        <v>1283.7825</v>
      </c>
      <c r="F50" s="307">
        <f t="shared" si="1"/>
        <v>1605</v>
      </c>
      <c r="G50" s="637">
        <f t="shared" si="2"/>
        <v>1926</v>
      </c>
      <c r="H50" s="457"/>
    </row>
    <row r="51" spans="1:8" s="116" customFormat="1" ht="12.75">
      <c r="A51" s="1115"/>
      <c r="B51" s="603"/>
      <c r="C51" s="138" t="s">
        <v>408</v>
      </c>
      <c r="D51" s="27">
        <v>130</v>
      </c>
      <c r="E51" s="306">
        <f t="shared" si="0"/>
        <v>1756.755</v>
      </c>
      <c r="F51" s="307">
        <f t="shared" si="1"/>
        <v>2196</v>
      </c>
      <c r="G51" s="637">
        <f t="shared" si="2"/>
        <v>2635.2</v>
      </c>
      <c r="H51" s="457"/>
    </row>
    <row r="52" spans="1:8" s="116" customFormat="1" ht="12.75">
      <c r="A52" s="1115"/>
      <c r="B52" s="603"/>
      <c r="C52" s="134" t="s">
        <v>409</v>
      </c>
      <c r="D52" s="27">
        <v>80</v>
      </c>
      <c r="E52" s="306">
        <f t="shared" si="0"/>
        <v>1081.08</v>
      </c>
      <c r="F52" s="307">
        <f t="shared" si="1"/>
        <v>1351</v>
      </c>
      <c r="G52" s="637">
        <f t="shared" si="2"/>
        <v>1621.2</v>
      </c>
      <c r="H52" s="457"/>
    </row>
    <row r="53" spans="1:8" s="116" customFormat="1" ht="12.75">
      <c r="A53" s="1115"/>
      <c r="B53" s="603"/>
      <c r="C53" s="134" t="s">
        <v>410</v>
      </c>
      <c r="D53" s="27">
        <v>120</v>
      </c>
      <c r="E53" s="306">
        <f t="shared" si="0"/>
        <v>1621.6200000000001</v>
      </c>
      <c r="F53" s="307">
        <f t="shared" si="1"/>
        <v>2027</v>
      </c>
      <c r="G53" s="637">
        <f t="shared" si="2"/>
        <v>2432.4</v>
      </c>
      <c r="H53" s="457"/>
    </row>
    <row r="54" spans="1:8" s="116" customFormat="1" ht="12.75">
      <c r="A54" s="1115"/>
      <c r="B54" s="603"/>
      <c r="C54" s="134" t="s">
        <v>777</v>
      </c>
      <c r="D54" s="27">
        <v>35</v>
      </c>
      <c r="E54" s="306">
        <f t="shared" si="0"/>
        <v>472.9725</v>
      </c>
      <c r="F54" s="307">
        <f t="shared" si="1"/>
        <v>591</v>
      </c>
      <c r="G54" s="637">
        <f t="shared" si="2"/>
        <v>709.1999999999999</v>
      </c>
      <c r="H54" s="457"/>
    </row>
    <row r="55" spans="1:8" s="116" customFormat="1" ht="12.75">
      <c r="A55" s="1115"/>
      <c r="B55" s="603"/>
      <c r="C55" s="134" t="s">
        <v>411</v>
      </c>
      <c r="D55" s="27">
        <v>140</v>
      </c>
      <c r="E55" s="306">
        <f t="shared" si="0"/>
        <v>1891.89</v>
      </c>
      <c r="F55" s="307">
        <f t="shared" si="1"/>
        <v>2365</v>
      </c>
      <c r="G55" s="637">
        <f t="shared" si="2"/>
        <v>2838</v>
      </c>
      <c r="H55" s="457"/>
    </row>
    <row r="56" spans="1:8" s="116" customFormat="1" ht="12.75">
      <c r="A56" s="1115"/>
      <c r="B56" s="603"/>
      <c r="C56" s="148" t="s">
        <v>412</v>
      </c>
      <c r="D56" s="27">
        <v>170</v>
      </c>
      <c r="E56" s="306">
        <f t="shared" si="0"/>
        <v>2297.295</v>
      </c>
      <c r="F56" s="307">
        <f t="shared" si="1"/>
        <v>2872</v>
      </c>
      <c r="G56" s="637">
        <f t="shared" si="2"/>
        <v>3446.4</v>
      </c>
      <c r="H56" s="457"/>
    </row>
    <row r="57" spans="1:8" s="116" customFormat="1" ht="12.75">
      <c r="A57" s="1115"/>
      <c r="B57" s="603"/>
      <c r="C57" s="148" t="s">
        <v>413</v>
      </c>
      <c r="D57" s="27">
        <v>90</v>
      </c>
      <c r="E57" s="306">
        <f>D57*$H$23</f>
        <v>1216.2150000000001</v>
      </c>
      <c r="F57" s="307">
        <f t="shared" si="1"/>
        <v>1520</v>
      </c>
      <c r="G57" s="637">
        <f t="shared" si="2"/>
        <v>1824</v>
      </c>
      <c r="H57" s="457"/>
    </row>
    <row r="58" spans="1:8" s="116" customFormat="1" ht="12.75">
      <c r="A58" s="1115"/>
      <c r="B58" s="603"/>
      <c r="C58" s="148" t="s">
        <v>190</v>
      </c>
      <c r="D58" s="27">
        <v>160</v>
      </c>
      <c r="E58" s="306">
        <f t="shared" si="0"/>
        <v>2162.16</v>
      </c>
      <c r="F58" s="307">
        <f t="shared" si="1"/>
        <v>2703</v>
      </c>
      <c r="G58" s="637">
        <f t="shared" si="2"/>
        <v>3243.6</v>
      </c>
      <c r="H58" s="457"/>
    </row>
    <row r="59" spans="1:8" s="116" customFormat="1" ht="12.75">
      <c r="A59" s="1115"/>
      <c r="B59" s="603"/>
      <c r="C59" s="201" t="s">
        <v>414</v>
      </c>
      <c r="D59" s="27">
        <v>140</v>
      </c>
      <c r="E59" s="306">
        <f t="shared" si="0"/>
        <v>1891.89</v>
      </c>
      <c r="F59" s="307">
        <f t="shared" si="1"/>
        <v>2365</v>
      </c>
      <c r="G59" s="637">
        <f t="shared" si="2"/>
        <v>2838</v>
      </c>
      <c r="H59" s="457"/>
    </row>
    <row r="60" spans="1:8" s="116" customFormat="1" ht="12.75">
      <c r="A60" s="1115"/>
      <c r="B60" s="603"/>
      <c r="C60" s="151" t="s">
        <v>778</v>
      </c>
      <c r="D60" s="27">
        <v>35</v>
      </c>
      <c r="E60" s="306">
        <f t="shared" si="0"/>
        <v>472.9725</v>
      </c>
      <c r="F60" s="307">
        <f t="shared" si="1"/>
        <v>591</v>
      </c>
      <c r="G60" s="637">
        <f t="shared" si="2"/>
        <v>709.1999999999999</v>
      </c>
      <c r="H60" s="457"/>
    </row>
    <row r="61" spans="1:8" s="116" customFormat="1" ht="12.75">
      <c r="A61" s="1115"/>
      <c r="B61" s="603"/>
      <c r="C61" s="151" t="s">
        <v>415</v>
      </c>
      <c r="D61" s="27">
        <v>490</v>
      </c>
      <c r="E61" s="306">
        <f t="shared" si="0"/>
        <v>6621.615000000001</v>
      </c>
      <c r="F61" s="307">
        <f t="shared" si="1"/>
        <v>8277</v>
      </c>
      <c r="G61" s="637">
        <f t="shared" si="2"/>
        <v>9932.4</v>
      </c>
      <c r="H61" s="457"/>
    </row>
    <row r="62" spans="1:8" s="116" customFormat="1" ht="12.75">
      <c r="A62" s="1115"/>
      <c r="B62" s="603"/>
      <c r="C62" s="151" t="s">
        <v>416</v>
      </c>
      <c r="D62" s="27">
        <v>120</v>
      </c>
      <c r="E62" s="306">
        <f t="shared" si="0"/>
        <v>1621.6200000000001</v>
      </c>
      <c r="F62" s="307">
        <f t="shared" si="1"/>
        <v>2027</v>
      </c>
      <c r="G62" s="637">
        <f t="shared" si="2"/>
        <v>2432.4</v>
      </c>
      <c r="H62" s="457"/>
    </row>
    <row r="63" spans="1:8" s="116" customFormat="1" ht="12.75">
      <c r="A63" s="1115"/>
      <c r="B63" s="603"/>
      <c r="C63" s="151" t="s">
        <v>417</v>
      </c>
      <c r="D63" s="27">
        <v>140</v>
      </c>
      <c r="E63" s="306">
        <f t="shared" si="0"/>
        <v>1891.89</v>
      </c>
      <c r="F63" s="307">
        <f t="shared" si="1"/>
        <v>2365</v>
      </c>
      <c r="G63" s="637">
        <f t="shared" si="2"/>
        <v>2838</v>
      </c>
      <c r="H63" s="457"/>
    </row>
    <row r="64" spans="1:8" s="116" customFormat="1" ht="12.75">
      <c r="A64" s="1115"/>
      <c r="B64" s="603"/>
      <c r="C64" s="151" t="s">
        <v>418</v>
      </c>
      <c r="D64" s="27">
        <v>110</v>
      </c>
      <c r="E64" s="306">
        <f t="shared" si="0"/>
        <v>1486.4850000000001</v>
      </c>
      <c r="F64" s="307">
        <f t="shared" si="1"/>
        <v>1858</v>
      </c>
      <c r="G64" s="637">
        <f t="shared" si="2"/>
        <v>2229.6</v>
      </c>
      <c r="H64" s="457"/>
    </row>
    <row r="65" spans="1:8" s="116" customFormat="1" ht="12.75">
      <c r="A65" s="1115"/>
      <c r="B65" s="603"/>
      <c r="C65" s="151" t="s">
        <v>419</v>
      </c>
      <c r="D65" s="27">
        <v>80</v>
      </c>
      <c r="E65" s="306">
        <f>D65*$H$23</f>
        <v>1081.08</v>
      </c>
      <c r="F65" s="307">
        <f t="shared" si="1"/>
        <v>1351</v>
      </c>
      <c r="G65" s="637">
        <f t="shared" si="2"/>
        <v>1621.2</v>
      </c>
      <c r="H65" s="457"/>
    </row>
    <row r="66" spans="1:8" s="116" customFormat="1" ht="12.75">
      <c r="A66" s="1115"/>
      <c r="B66" s="603"/>
      <c r="C66" s="151" t="s">
        <v>420</v>
      </c>
      <c r="D66" s="27">
        <v>100</v>
      </c>
      <c r="E66" s="306">
        <f>D66*$H$23</f>
        <v>1351.3500000000001</v>
      </c>
      <c r="F66" s="307">
        <f t="shared" si="1"/>
        <v>1689</v>
      </c>
      <c r="G66" s="637">
        <f t="shared" si="2"/>
        <v>2026.8</v>
      </c>
      <c r="H66" s="457"/>
    </row>
    <row r="67" spans="1:8" s="373" customFormat="1" ht="15.75">
      <c r="A67" s="1115"/>
      <c r="B67" s="604"/>
      <c r="C67" s="205" t="s">
        <v>421</v>
      </c>
      <c r="D67" s="27"/>
      <c r="E67" s="306"/>
      <c r="F67" s="307"/>
      <c r="G67" s="637"/>
      <c r="H67" s="496"/>
    </row>
    <row r="68" spans="1:8" s="373" customFormat="1" ht="12.75">
      <c r="A68" s="1115"/>
      <c r="B68" s="604"/>
      <c r="C68" s="151" t="s">
        <v>360</v>
      </c>
      <c r="D68" s="27">
        <v>90</v>
      </c>
      <c r="E68" s="306">
        <f>D68*$H$25</f>
        <v>1177.4700000000003</v>
      </c>
      <c r="F68" s="307">
        <f t="shared" si="1"/>
        <v>1472</v>
      </c>
      <c r="G68" s="637">
        <f t="shared" si="2"/>
        <v>1766.3999999999999</v>
      </c>
      <c r="H68" s="497"/>
    </row>
    <row r="69" spans="1:8" s="373" customFormat="1" ht="12.75">
      <c r="A69" s="1115"/>
      <c r="B69" s="604"/>
      <c r="C69" s="151" t="s">
        <v>361</v>
      </c>
      <c r="D69" s="27">
        <v>120</v>
      </c>
      <c r="E69" s="306">
        <f>D69*$H$25</f>
        <v>1569.9600000000003</v>
      </c>
      <c r="F69" s="307">
        <f t="shared" si="1"/>
        <v>1962</v>
      </c>
      <c r="G69" s="637">
        <f t="shared" si="2"/>
        <v>2354.4</v>
      </c>
      <c r="H69" s="497"/>
    </row>
    <row r="70" spans="1:8" s="373" customFormat="1" ht="12.75">
      <c r="A70" s="1115"/>
      <c r="B70" s="604"/>
      <c r="C70" s="151" t="s">
        <v>422</v>
      </c>
      <c r="D70" s="27">
        <v>120</v>
      </c>
      <c r="E70" s="306">
        <f>D70*$H$25</f>
        <v>1569.9600000000003</v>
      </c>
      <c r="F70" s="307">
        <f t="shared" si="1"/>
        <v>1962</v>
      </c>
      <c r="G70" s="637">
        <f t="shared" si="2"/>
        <v>2354.4</v>
      </c>
      <c r="H70" s="497"/>
    </row>
    <row r="71" spans="1:8" s="373" customFormat="1" ht="12.75">
      <c r="A71" s="1115"/>
      <c r="B71" s="604"/>
      <c r="C71" s="148" t="s">
        <v>423</v>
      </c>
      <c r="D71" s="27">
        <v>120</v>
      </c>
      <c r="E71" s="306">
        <f aca="true" t="shared" si="3" ref="E71:E78">D71*$H$25</f>
        <v>1569.9600000000003</v>
      </c>
      <c r="F71" s="307">
        <f t="shared" si="1"/>
        <v>1962</v>
      </c>
      <c r="G71" s="637">
        <f t="shared" si="2"/>
        <v>2354.4</v>
      </c>
      <c r="H71" s="497"/>
    </row>
    <row r="72" spans="1:8" s="373" customFormat="1" ht="12.75">
      <c r="A72" s="1115"/>
      <c r="B72" s="604"/>
      <c r="C72" s="148" t="s">
        <v>424</v>
      </c>
      <c r="D72" s="27">
        <v>90</v>
      </c>
      <c r="E72" s="306">
        <f t="shared" si="3"/>
        <v>1177.4700000000003</v>
      </c>
      <c r="F72" s="307">
        <f t="shared" si="1"/>
        <v>1472</v>
      </c>
      <c r="G72" s="637">
        <f t="shared" si="2"/>
        <v>1766.3999999999999</v>
      </c>
      <c r="H72" s="497"/>
    </row>
    <row r="73" spans="1:8" s="373" customFormat="1" ht="12.75">
      <c r="A73" s="1115"/>
      <c r="B73" s="604"/>
      <c r="C73" s="148" t="s">
        <v>425</v>
      </c>
      <c r="D73" s="27">
        <v>120</v>
      </c>
      <c r="E73" s="306">
        <f t="shared" si="3"/>
        <v>1569.9600000000003</v>
      </c>
      <c r="F73" s="307">
        <f t="shared" si="1"/>
        <v>1962</v>
      </c>
      <c r="G73" s="637">
        <f t="shared" si="2"/>
        <v>2354.4</v>
      </c>
      <c r="H73" s="497"/>
    </row>
    <row r="74" spans="1:8" s="373" customFormat="1" ht="12.75">
      <c r="A74" s="1115"/>
      <c r="B74" s="604"/>
      <c r="C74" s="148" t="s">
        <v>426</v>
      </c>
      <c r="D74" s="27">
        <v>60</v>
      </c>
      <c r="E74" s="306">
        <f t="shared" si="3"/>
        <v>784.9800000000001</v>
      </c>
      <c r="F74" s="307">
        <f t="shared" si="1"/>
        <v>981</v>
      </c>
      <c r="G74" s="637">
        <f t="shared" si="2"/>
        <v>1177.2</v>
      </c>
      <c r="H74" s="497"/>
    </row>
    <row r="75" spans="1:8" s="581" customFormat="1" ht="12.75">
      <c r="A75" s="1115"/>
      <c r="B75" s="1054"/>
      <c r="C75" s="1055" t="s">
        <v>427</v>
      </c>
      <c r="D75" s="528">
        <v>90</v>
      </c>
      <c r="E75" s="416">
        <f>D75*$H$25</f>
        <v>1177.4700000000003</v>
      </c>
      <c r="F75" s="501">
        <f t="shared" si="1"/>
        <v>1472</v>
      </c>
      <c r="G75" s="883">
        <f t="shared" si="2"/>
        <v>1766.3999999999999</v>
      </c>
      <c r="H75" s="553"/>
    </row>
    <row r="76" spans="1:8" s="373" customFormat="1" ht="18.75" customHeight="1">
      <c r="A76" s="1115"/>
      <c r="B76" s="604"/>
      <c r="C76" s="148" t="s">
        <v>431</v>
      </c>
      <c r="D76" s="27">
        <v>120</v>
      </c>
      <c r="E76" s="306">
        <f t="shared" si="3"/>
        <v>1569.9600000000003</v>
      </c>
      <c r="F76" s="307">
        <f t="shared" si="1"/>
        <v>1962</v>
      </c>
      <c r="G76" s="637">
        <f t="shared" si="2"/>
        <v>2354.4</v>
      </c>
      <c r="H76" s="497"/>
    </row>
    <row r="77" spans="1:8" s="373" customFormat="1" ht="12.75">
      <c r="A77" s="1115"/>
      <c r="B77" s="604"/>
      <c r="C77" s="148" t="s">
        <v>428</v>
      </c>
      <c r="D77" s="27">
        <v>120</v>
      </c>
      <c r="E77" s="306">
        <f t="shared" si="3"/>
        <v>1569.9600000000003</v>
      </c>
      <c r="F77" s="307">
        <f t="shared" si="1"/>
        <v>1962</v>
      </c>
      <c r="G77" s="637">
        <f t="shared" si="2"/>
        <v>2354.4</v>
      </c>
      <c r="H77" s="497"/>
    </row>
    <row r="78" spans="1:8" s="373" customFormat="1" ht="12.75">
      <c r="A78" s="1115"/>
      <c r="B78" s="604"/>
      <c r="C78" s="148" t="s">
        <v>429</v>
      </c>
      <c r="D78" s="27">
        <v>60</v>
      </c>
      <c r="E78" s="306">
        <f t="shared" si="3"/>
        <v>784.9800000000001</v>
      </c>
      <c r="F78" s="307">
        <f t="shared" si="1"/>
        <v>981</v>
      </c>
      <c r="G78" s="637">
        <f t="shared" si="2"/>
        <v>1177.2</v>
      </c>
      <c r="H78" s="497"/>
    </row>
    <row r="79" spans="1:8" s="373" customFormat="1" ht="26.25" thickBot="1">
      <c r="A79" s="1115"/>
      <c r="B79" s="604"/>
      <c r="C79" s="602" t="s">
        <v>432</v>
      </c>
      <c r="D79" s="107">
        <v>120</v>
      </c>
      <c r="E79" s="335">
        <f>D79*$H$25</f>
        <v>1569.9600000000003</v>
      </c>
      <c r="F79" s="326">
        <f t="shared" si="1"/>
        <v>1962</v>
      </c>
      <c r="G79" s="951">
        <f t="shared" si="2"/>
        <v>2354.4</v>
      </c>
      <c r="H79" s="497"/>
    </row>
    <row r="80" spans="1:8" s="116" customFormat="1" ht="15.75">
      <c r="A80" s="564"/>
      <c r="B80" s="917"/>
      <c r="C80" s="944" t="s">
        <v>711</v>
      </c>
      <c r="D80" s="595"/>
      <c r="E80" s="605"/>
      <c r="F80" s="391"/>
      <c r="G80" s="953"/>
      <c r="H80" s="337"/>
    </row>
    <row r="81" spans="1:8" s="116" customFormat="1" ht="12.75">
      <c r="A81" s="564"/>
      <c r="B81" s="917"/>
      <c r="C81" s="956" t="s">
        <v>433</v>
      </c>
      <c r="D81" s="957">
        <v>20</v>
      </c>
      <c r="E81" s="416">
        <f>D81*$H$25</f>
        <v>261.66</v>
      </c>
      <c r="F81" s="501">
        <f>ROUND(E81*1.25,0)</f>
        <v>327</v>
      </c>
      <c r="G81" s="883">
        <f>F81*1.2</f>
        <v>392.4</v>
      </c>
      <c r="H81" s="337"/>
    </row>
    <row r="82" spans="1:8" s="116" customFormat="1" ht="25.5">
      <c r="A82" s="564"/>
      <c r="B82" s="917"/>
      <c r="C82" s="956" t="s">
        <v>434</v>
      </c>
      <c r="D82" s="957">
        <v>95</v>
      </c>
      <c r="E82" s="416">
        <f>D82*$H$25</f>
        <v>1242.8850000000002</v>
      </c>
      <c r="F82" s="501">
        <f>ROUND(E82*1.25,0)</f>
        <v>1554</v>
      </c>
      <c r="G82" s="883">
        <f>F82*1.2</f>
        <v>1864.8</v>
      </c>
      <c r="H82" s="337"/>
    </row>
    <row r="83" spans="1:8" s="116" customFormat="1" ht="12.75">
      <c r="A83" s="564"/>
      <c r="B83" s="917"/>
      <c r="C83" s="956" t="s">
        <v>435</v>
      </c>
      <c r="D83" s="958">
        <v>95</v>
      </c>
      <c r="E83" s="416">
        <f>D83*$H$25</f>
        <v>1242.8850000000002</v>
      </c>
      <c r="F83" s="959">
        <f>ROUND(E83*1.25,0)</f>
        <v>1554</v>
      </c>
      <c r="G83" s="883">
        <f>F83*1.2</f>
        <v>1864.8</v>
      </c>
      <c r="H83" s="337"/>
    </row>
    <row r="84" spans="1:8" s="116" customFormat="1" ht="39" thickBot="1">
      <c r="A84" s="256"/>
      <c r="B84" s="943"/>
      <c r="C84" s="954" t="s">
        <v>815</v>
      </c>
      <c r="D84" s="607">
        <v>90</v>
      </c>
      <c r="E84" s="522">
        <f>D84*$H$25</f>
        <v>1177.4700000000003</v>
      </c>
      <c r="F84" s="524">
        <f>ROUND(E84*1.25,0)</f>
        <v>1472</v>
      </c>
      <c r="G84" s="955">
        <f t="shared" si="2"/>
        <v>1766.3999999999999</v>
      </c>
      <c r="H84" s="337"/>
    </row>
    <row r="85" spans="1:8" s="116" customFormat="1" ht="13.5" thickBot="1">
      <c r="A85" s="1115" t="s">
        <v>737</v>
      </c>
      <c r="B85" s="582" t="s">
        <v>436</v>
      </c>
      <c r="C85" s="952" t="s">
        <v>437</v>
      </c>
      <c r="D85" s="591"/>
      <c r="E85" s="591"/>
      <c r="F85" s="327"/>
      <c r="G85" s="592"/>
      <c r="H85" s="337"/>
    </row>
    <row r="86" spans="1:8" s="116" customFormat="1" ht="15.75">
      <c r="A86" s="1115"/>
      <c r="B86" s="110"/>
      <c r="C86" s="150" t="s">
        <v>699</v>
      </c>
      <c r="D86" s="100"/>
      <c r="E86" s="100"/>
      <c r="F86" s="307"/>
      <c r="G86" s="370"/>
      <c r="H86" s="337"/>
    </row>
    <row r="87" spans="1:8" s="116" customFormat="1" ht="12.75">
      <c r="A87" s="1115"/>
      <c r="B87" s="110"/>
      <c r="C87" s="134" t="s">
        <v>438</v>
      </c>
      <c r="D87" s="27">
        <v>140</v>
      </c>
      <c r="E87" s="306">
        <f>D87*$H$23</f>
        <v>1891.89</v>
      </c>
      <c r="F87" s="307">
        <f>ROUND(E87*1.25,0)</f>
        <v>2365</v>
      </c>
      <c r="G87" s="322">
        <f>F87*1.2</f>
        <v>2838</v>
      </c>
      <c r="H87" s="457"/>
    </row>
    <row r="88" spans="1:8" s="116" customFormat="1" ht="12.75">
      <c r="A88" s="1115"/>
      <c r="B88" s="110"/>
      <c r="C88" s="134" t="s">
        <v>397</v>
      </c>
      <c r="D88" s="27">
        <v>35</v>
      </c>
      <c r="E88" s="306">
        <f aca="true" t="shared" si="4" ref="E88:E95">D88*$H$23</f>
        <v>472.9725</v>
      </c>
      <c r="F88" s="307">
        <f aca="true" t="shared" si="5" ref="F88:F95">ROUND(E88*1.25,0)</f>
        <v>591</v>
      </c>
      <c r="G88" s="322">
        <f aca="true" t="shared" si="6" ref="G88:G110">F88*1.2</f>
        <v>709.1999999999999</v>
      </c>
      <c r="H88" s="457"/>
    </row>
    <row r="89" spans="1:8" s="116" customFormat="1" ht="12.75">
      <c r="A89" s="1115"/>
      <c r="B89" s="110"/>
      <c r="C89" s="138" t="s">
        <v>439</v>
      </c>
      <c r="D89" s="27">
        <v>120</v>
      </c>
      <c r="E89" s="306">
        <f t="shared" si="4"/>
        <v>1621.6200000000001</v>
      </c>
      <c r="F89" s="307">
        <f t="shared" si="5"/>
        <v>2027</v>
      </c>
      <c r="G89" s="322">
        <f t="shared" si="6"/>
        <v>2432.4</v>
      </c>
      <c r="H89" s="457"/>
    </row>
    <row r="90" spans="1:8" s="116" customFormat="1" ht="12.75">
      <c r="A90" s="1115"/>
      <c r="B90" s="110"/>
      <c r="C90" s="134" t="s">
        <v>356</v>
      </c>
      <c r="D90" s="27">
        <v>120</v>
      </c>
      <c r="E90" s="306">
        <f t="shared" si="4"/>
        <v>1621.6200000000001</v>
      </c>
      <c r="F90" s="307">
        <f t="shared" si="5"/>
        <v>2027</v>
      </c>
      <c r="G90" s="322">
        <f t="shared" si="6"/>
        <v>2432.4</v>
      </c>
      <c r="H90" s="457"/>
    </row>
    <row r="91" spans="1:8" s="116" customFormat="1" ht="12.75">
      <c r="A91" s="1115"/>
      <c r="B91" s="110"/>
      <c r="C91" s="134" t="s">
        <v>382</v>
      </c>
      <c r="D91" s="27">
        <v>80</v>
      </c>
      <c r="E91" s="306">
        <f t="shared" si="4"/>
        <v>1081.08</v>
      </c>
      <c r="F91" s="307">
        <f t="shared" si="5"/>
        <v>1351</v>
      </c>
      <c r="G91" s="322">
        <f t="shared" si="6"/>
        <v>1621.2</v>
      </c>
      <c r="H91" s="457"/>
    </row>
    <row r="92" spans="1:8" s="116" customFormat="1" ht="12.75">
      <c r="A92" s="1115"/>
      <c r="B92" s="110"/>
      <c r="C92" s="163" t="s">
        <v>756</v>
      </c>
      <c r="D92" s="27">
        <v>35</v>
      </c>
      <c r="E92" s="306">
        <f t="shared" si="4"/>
        <v>472.9725</v>
      </c>
      <c r="F92" s="307">
        <f t="shared" si="5"/>
        <v>591</v>
      </c>
      <c r="G92" s="322">
        <f t="shared" si="6"/>
        <v>709.1999999999999</v>
      </c>
      <c r="H92" s="457"/>
    </row>
    <row r="93" spans="1:8" s="116" customFormat="1" ht="12.75">
      <c r="A93" s="1115"/>
      <c r="B93" s="110"/>
      <c r="C93" s="134" t="s">
        <v>757</v>
      </c>
      <c r="D93" s="27">
        <v>150</v>
      </c>
      <c r="E93" s="306">
        <f t="shared" si="4"/>
        <v>2027.025</v>
      </c>
      <c r="F93" s="307">
        <f t="shared" si="5"/>
        <v>2534</v>
      </c>
      <c r="G93" s="322">
        <f t="shared" si="6"/>
        <v>3040.7999999999997</v>
      </c>
      <c r="H93" s="457"/>
    </row>
    <row r="94" spans="1:8" s="116" customFormat="1" ht="12.75">
      <c r="A94" s="1115"/>
      <c r="B94" s="110"/>
      <c r="C94" s="134" t="s">
        <v>758</v>
      </c>
      <c r="D94" s="27">
        <v>263</v>
      </c>
      <c r="E94" s="306">
        <f t="shared" si="4"/>
        <v>3554.0505000000003</v>
      </c>
      <c r="F94" s="307">
        <f t="shared" si="5"/>
        <v>4443</v>
      </c>
      <c r="G94" s="322">
        <f t="shared" si="6"/>
        <v>5331.599999999999</v>
      </c>
      <c r="H94" s="457"/>
    </row>
    <row r="95" spans="1:8" s="116" customFormat="1" ht="12.75">
      <c r="A95" s="1115"/>
      <c r="B95" s="110"/>
      <c r="C95" s="131" t="s">
        <v>420</v>
      </c>
      <c r="D95" s="27">
        <v>100</v>
      </c>
      <c r="E95" s="306">
        <f t="shared" si="4"/>
        <v>1351.3500000000001</v>
      </c>
      <c r="F95" s="307">
        <f t="shared" si="5"/>
        <v>1689</v>
      </c>
      <c r="G95" s="322">
        <f t="shared" si="6"/>
        <v>2026.8</v>
      </c>
      <c r="H95" s="457"/>
    </row>
    <row r="96" spans="1:8" s="116" customFormat="1" ht="13.5" customHeight="1">
      <c r="A96" s="1115"/>
      <c r="B96" s="110"/>
      <c r="C96" s="132" t="s">
        <v>705</v>
      </c>
      <c r="D96" s="27"/>
      <c r="E96" s="325"/>
      <c r="F96" s="307"/>
      <c r="G96" s="322"/>
      <c r="H96" s="457"/>
    </row>
    <row r="97" spans="1:8" s="116" customFormat="1" ht="12.75">
      <c r="A97" s="1115"/>
      <c r="B97" s="110"/>
      <c r="C97" s="159" t="s">
        <v>584</v>
      </c>
      <c r="D97" s="27">
        <v>45</v>
      </c>
      <c r="E97" s="306">
        <f>D97*$H$24</f>
        <v>560.385</v>
      </c>
      <c r="F97" s="307">
        <f>ROUND(E97*1.25,0)</f>
        <v>700</v>
      </c>
      <c r="G97" s="322">
        <f t="shared" si="6"/>
        <v>840</v>
      </c>
      <c r="H97" s="467"/>
    </row>
    <row r="98" spans="1:8" s="116" customFormat="1" ht="12.75">
      <c r="A98" s="1115"/>
      <c r="B98" s="110"/>
      <c r="C98" s="152" t="s">
        <v>88</v>
      </c>
      <c r="D98" s="27">
        <v>45</v>
      </c>
      <c r="E98" s="306">
        <f>D98*$H$24</f>
        <v>560.385</v>
      </c>
      <c r="F98" s="307">
        <f>ROUND(E98*1.25,0)</f>
        <v>700</v>
      </c>
      <c r="G98" s="322">
        <f t="shared" si="6"/>
        <v>840</v>
      </c>
      <c r="H98" s="467"/>
    </row>
    <row r="99" spans="1:8" s="116" customFormat="1" ht="12.75">
      <c r="A99" s="1115"/>
      <c r="B99" s="110"/>
      <c r="C99" s="134" t="s">
        <v>440</v>
      </c>
      <c r="D99" s="27">
        <v>45</v>
      </c>
      <c r="E99" s="306">
        <f>D99*$H$24</f>
        <v>560.385</v>
      </c>
      <c r="F99" s="307">
        <f>ROUND(E99*1.25,0)</f>
        <v>700</v>
      </c>
      <c r="G99" s="322">
        <f t="shared" si="6"/>
        <v>840</v>
      </c>
      <c r="H99" s="467"/>
    </row>
    <row r="100" spans="1:8" s="116" customFormat="1" ht="16.5" customHeight="1">
      <c r="A100" s="1115"/>
      <c r="B100" s="110"/>
      <c r="C100" s="598" t="s">
        <v>421</v>
      </c>
      <c r="D100" s="100"/>
      <c r="E100" s="341"/>
      <c r="F100" s="307"/>
      <c r="G100" s="322"/>
      <c r="H100" s="382"/>
    </row>
    <row r="101" spans="1:8" s="373" customFormat="1" ht="12.75">
      <c r="A101" s="1115"/>
      <c r="B101" s="599"/>
      <c r="C101" s="134" t="s">
        <v>360</v>
      </c>
      <c r="D101" s="27">
        <v>90</v>
      </c>
      <c r="E101" s="306">
        <f aca="true" t="shared" si="7" ref="E101:E110">D101*$H$25</f>
        <v>1177.4700000000003</v>
      </c>
      <c r="F101" s="371">
        <f>ROUND(E101*1.25,0)</f>
        <v>1472</v>
      </c>
      <c r="G101" s="322">
        <f t="shared" si="6"/>
        <v>1766.3999999999999</v>
      </c>
      <c r="H101" s="497"/>
    </row>
    <row r="102" spans="1:8" s="373" customFormat="1" ht="12.75">
      <c r="A102" s="1115"/>
      <c r="B102" s="599"/>
      <c r="C102" s="155" t="s">
        <v>361</v>
      </c>
      <c r="D102" s="27">
        <v>120</v>
      </c>
      <c r="E102" s="306">
        <f t="shared" si="7"/>
        <v>1569.9600000000003</v>
      </c>
      <c r="F102" s="371">
        <f aca="true" t="shared" si="8" ref="F102:F110">ROUND(E102*1.25,0)</f>
        <v>1962</v>
      </c>
      <c r="G102" s="322">
        <f t="shared" si="6"/>
        <v>2354.4</v>
      </c>
      <c r="H102" s="497"/>
    </row>
    <row r="103" spans="1:8" s="373" customFormat="1" ht="12.75">
      <c r="A103" s="1115"/>
      <c r="B103" s="599"/>
      <c r="C103" s="134" t="s">
        <v>422</v>
      </c>
      <c r="D103" s="27">
        <v>120</v>
      </c>
      <c r="E103" s="306">
        <f t="shared" si="7"/>
        <v>1569.9600000000003</v>
      </c>
      <c r="F103" s="371">
        <f t="shared" si="8"/>
        <v>1962</v>
      </c>
      <c r="G103" s="322">
        <f t="shared" si="6"/>
        <v>2354.4</v>
      </c>
      <c r="H103" s="497"/>
    </row>
    <row r="104" spans="1:8" s="373" customFormat="1" ht="12.75">
      <c r="A104" s="1115"/>
      <c r="B104" s="599"/>
      <c r="C104" s="134" t="s">
        <v>424</v>
      </c>
      <c r="D104" s="27">
        <v>90</v>
      </c>
      <c r="E104" s="306">
        <f t="shared" si="7"/>
        <v>1177.4700000000003</v>
      </c>
      <c r="F104" s="371">
        <f t="shared" si="8"/>
        <v>1472</v>
      </c>
      <c r="G104" s="322">
        <f t="shared" si="6"/>
        <v>1766.3999999999999</v>
      </c>
      <c r="H104" s="497"/>
    </row>
    <row r="105" spans="1:8" s="373" customFormat="1" ht="12.75">
      <c r="A105" s="1115"/>
      <c r="B105" s="599"/>
      <c r="C105" s="134" t="s">
        <v>425</v>
      </c>
      <c r="D105" s="27">
        <v>120</v>
      </c>
      <c r="E105" s="306">
        <f t="shared" si="7"/>
        <v>1569.9600000000003</v>
      </c>
      <c r="F105" s="371">
        <f t="shared" si="8"/>
        <v>1962</v>
      </c>
      <c r="G105" s="322">
        <f t="shared" si="6"/>
        <v>2354.4</v>
      </c>
      <c r="H105" s="497"/>
    </row>
    <row r="106" spans="1:8" s="373" customFormat="1" ht="12.75">
      <c r="A106" s="1115"/>
      <c r="B106" s="599"/>
      <c r="C106" s="134" t="s">
        <v>426</v>
      </c>
      <c r="D106" s="27">
        <v>60</v>
      </c>
      <c r="E106" s="306">
        <f t="shared" si="7"/>
        <v>784.9800000000001</v>
      </c>
      <c r="F106" s="371">
        <f t="shared" si="8"/>
        <v>981</v>
      </c>
      <c r="G106" s="322">
        <f t="shared" si="6"/>
        <v>1177.2</v>
      </c>
      <c r="H106" s="497"/>
    </row>
    <row r="107" spans="1:8" s="581" customFormat="1" ht="12.75">
      <c r="A107" s="1115"/>
      <c r="B107" s="578"/>
      <c r="C107" s="903" t="s">
        <v>427</v>
      </c>
      <c r="D107" s="528">
        <v>90</v>
      </c>
      <c r="E107" s="416">
        <f t="shared" si="7"/>
        <v>1177.4700000000003</v>
      </c>
      <c r="F107" s="501">
        <f t="shared" si="8"/>
        <v>1472</v>
      </c>
      <c r="G107" s="861">
        <f t="shared" si="6"/>
        <v>1766.3999999999999</v>
      </c>
      <c r="H107" s="553"/>
    </row>
    <row r="108" spans="1:8" s="373" customFormat="1" ht="14.25" customHeight="1">
      <c r="A108" s="1115"/>
      <c r="B108" s="599"/>
      <c r="C108" s="134" t="s">
        <v>431</v>
      </c>
      <c r="D108" s="27">
        <v>120</v>
      </c>
      <c r="E108" s="306">
        <f t="shared" si="7"/>
        <v>1569.9600000000003</v>
      </c>
      <c r="F108" s="371">
        <f t="shared" si="8"/>
        <v>1962</v>
      </c>
      <c r="G108" s="322">
        <f t="shared" si="6"/>
        <v>2354.4</v>
      </c>
      <c r="H108" s="497"/>
    </row>
    <row r="109" spans="1:8" s="373" customFormat="1" ht="12.75" customHeight="1">
      <c r="A109" s="1115"/>
      <c r="B109" s="599"/>
      <c r="C109" s="134" t="s">
        <v>428</v>
      </c>
      <c r="D109" s="27">
        <v>120</v>
      </c>
      <c r="E109" s="306">
        <f t="shared" si="7"/>
        <v>1569.9600000000003</v>
      </c>
      <c r="F109" s="371">
        <f t="shared" si="8"/>
        <v>1962</v>
      </c>
      <c r="G109" s="322">
        <f t="shared" si="6"/>
        <v>2354.4</v>
      </c>
      <c r="H109" s="497"/>
    </row>
    <row r="110" spans="1:8" s="373" customFormat="1" ht="13.5" thickBot="1">
      <c r="A110" s="1115"/>
      <c r="B110" s="599"/>
      <c r="C110" s="134" t="s">
        <v>429</v>
      </c>
      <c r="D110" s="27">
        <v>60</v>
      </c>
      <c r="E110" s="306">
        <f t="shared" si="7"/>
        <v>784.9800000000001</v>
      </c>
      <c r="F110" s="371">
        <f t="shared" si="8"/>
        <v>981</v>
      </c>
      <c r="G110" s="322">
        <f t="shared" si="6"/>
        <v>1177.2</v>
      </c>
      <c r="H110" s="497"/>
    </row>
    <row r="111" spans="1:8" s="116" customFormat="1" ht="15.75">
      <c r="A111" s="564"/>
      <c r="B111" s="110"/>
      <c r="C111" s="593" t="s">
        <v>711</v>
      </c>
      <c r="D111" s="595"/>
      <c r="E111" s="605"/>
      <c r="F111" s="391"/>
      <c r="G111" s="606"/>
      <c r="H111" s="337"/>
    </row>
    <row r="112" spans="1:8" s="116" customFormat="1" ht="13.5" thickBot="1">
      <c r="A112" s="564"/>
      <c r="B112" s="110"/>
      <c r="C112" s="960" t="s">
        <v>441</v>
      </c>
      <c r="D112" s="975">
        <v>20</v>
      </c>
      <c r="E112" s="306">
        <f>D112*$H$25</f>
        <v>261.66</v>
      </c>
      <c r="F112" s="959">
        <f>ROUND(E112*1.25,0)</f>
        <v>327</v>
      </c>
      <c r="G112" s="861">
        <f>F112*1.2</f>
        <v>392.4</v>
      </c>
      <c r="H112" s="337"/>
    </row>
    <row r="113" spans="1:8" s="116" customFormat="1" ht="39" thickBot="1">
      <c r="A113" s="564"/>
      <c r="B113" s="110"/>
      <c r="C113" s="594" t="s">
        <v>815</v>
      </c>
      <c r="D113" s="607">
        <v>90</v>
      </c>
      <c r="E113" s="596">
        <f>D113*$H$25</f>
        <v>1177.4700000000003</v>
      </c>
      <c r="F113" s="524">
        <f>ROUND(E113*1.25,0)</f>
        <v>1472</v>
      </c>
      <c r="G113" s="608">
        <f>F113*1.2</f>
        <v>1766.3999999999999</v>
      </c>
      <c r="H113" s="337"/>
    </row>
    <row r="114" spans="1:8" s="116" customFormat="1" ht="26.25" thickBot="1">
      <c r="A114" s="1088" t="s">
        <v>738</v>
      </c>
      <c r="B114" s="48" t="s">
        <v>442</v>
      </c>
      <c r="C114" s="610"/>
      <c r="D114" s="609"/>
      <c r="E114" s="361"/>
      <c r="F114" s="327"/>
      <c r="G114" s="384"/>
      <c r="H114" s="382"/>
    </row>
    <row r="115" spans="1:8" s="116" customFormat="1" ht="15" customHeight="1">
      <c r="A115" s="1092"/>
      <c r="B115" s="917"/>
      <c r="C115" s="944" t="s">
        <v>421</v>
      </c>
      <c r="D115" s="925"/>
      <c r="E115" s="391"/>
      <c r="F115" s="926"/>
      <c r="G115" s="721"/>
      <c r="H115" s="382"/>
    </row>
    <row r="116" spans="1:8" s="116" customFormat="1" ht="0.75" customHeight="1" hidden="1">
      <c r="A116" s="1092"/>
      <c r="B116" s="917"/>
      <c r="C116" s="945" t="s">
        <v>360</v>
      </c>
      <c r="D116" s="927"/>
      <c r="E116" s="500"/>
      <c r="F116" s="882"/>
      <c r="G116" s="857"/>
      <c r="H116" s="553"/>
    </row>
    <row r="117" spans="1:8" s="116" customFormat="1" ht="12.75">
      <c r="A117" s="1092"/>
      <c r="B117" s="917"/>
      <c r="C117" s="945" t="s">
        <v>361</v>
      </c>
      <c r="D117" s="928">
        <v>120</v>
      </c>
      <c r="E117" s="306">
        <f>D117*$H$25</f>
        <v>1569.9600000000003</v>
      </c>
      <c r="F117" s="433">
        <f>ROUND(E117*1.25,0)</f>
        <v>1962</v>
      </c>
      <c r="G117" s="920">
        <f>F117*1.2</f>
        <v>2354.4</v>
      </c>
      <c r="H117" s="382"/>
    </row>
    <row r="118" spans="1:8" s="116" customFormat="1" ht="12.75">
      <c r="A118" s="1092"/>
      <c r="B118" s="917"/>
      <c r="C118" s="946" t="s">
        <v>424</v>
      </c>
      <c r="D118" s="928">
        <v>90</v>
      </c>
      <c r="E118" s="306">
        <f>D118*$H$25</f>
        <v>1177.4700000000003</v>
      </c>
      <c r="F118" s="433">
        <f>ROUND(E118*1.25,0)</f>
        <v>1472</v>
      </c>
      <c r="G118" s="920">
        <f>F118*1.2</f>
        <v>1766.3999999999999</v>
      </c>
      <c r="H118" s="382"/>
    </row>
    <row r="119" spans="1:8" s="116" customFormat="1" ht="12.75">
      <c r="A119" s="1092"/>
      <c r="B119" s="917"/>
      <c r="C119" s="946" t="s">
        <v>425</v>
      </c>
      <c r="D119" s="928">
        <v>120</v>
      </c>
      <c r="E119" s="306">
        <f>D119*$H$25</f>
        <v>1569.9600000000003</v>
      </c>
      <c r="F119" s="433">
        <f>ROUND(E119*1.25,0)</f>
        <v>1962</v>
      </c>
      <c r="G119" s="920">
        <f>F119*1.2</f>
        <v>2354.4</v>
      </c>
      <c r="H119" s="382"/>
    </row>
    <row r="120" spans="1:8" s="116" customFormat="1" ht="15.75" customHeight="1" thickBot="1">
      <c r="A120" s="1092"/>
      <c r="B120" s="917"/>
      <c r="C120" s="939" t="s">
        <v>431</v>
      </c>
      <c r="D120" s="929">
        <v>120</v>
      </c>
      <c r="E120" s="306">
        <f>D120*$H$25</f>
        <v>1569.9600000000003</v>
      </c>
      <c r="F120" s="919">
        <f>ROUND(E120*1.25,0)</f>
        <v>1962</v>
      </c>
      <c r="G120" s="922">
        <f>F120*1.2</f>
        <v>2354.4</v>
      </c>
      <c r="H120" s="382"/>
    </row>
    <row r="121" spans="1:8" s="116" customFormat="1" ht="15.75">
      <c r="A121" s="1092"/>
      <c r="B121" s="917"/>
      <c r="C121" s="944" t="s">
        <v>711</v>
      </c>
      <c r="D121" s="595"/>
      <c r="E121" s="376"/>
      <c r="F121" s="926"/>
      <c r="G121" s="950"/>
      <c r="H121" s="337"/>
    </row>
    <row r="122" spans="1:8" s="116" customFormat="1" ht="12.75">
      <c r="A122" s="1092"/>
      <c r="B122" s="917"/>
      <c r="C122" s="961" t="s">
        <v>924</v>
      </c>
      <c r="D122" s="957">
        <v>20</v>
      </c>
      <c r="E122" s="416">
        <f>D122*$H$25</f>
        <v>261.66</v>
      </c>
      <c r="F122" s="882">
        <f>ROUND(E122*1.25,0)</f>
        <v>327</v>
      </c>
      <c r="G122" s="962">
        <f>F122*1.2</f>
        <v>392.4</v>
      </c>
      <c r="H122" s="337"/>
    </row>
    <row r="123" spans="1:8" s="116" customFormat="1" ht="24" customHeight="1">
      <c r="A123" s="1092"/>
      <c r="B123" s="917"/>
      <c r="C123" s="947" t="s">
        <v>365</v>
      </c>
      <c r="D123" s="1192" t="s">
        <v>779</v>
      </c>
      <c r="E123" s="1197">
        <f>D123*H25</f>
        <v>2224.11</v>
      </c>
      <c r="F123" s="1199">
        <f>ROUND(E123*1.25,0)</f>
        <v>2780</v>
      </c>
      <c r="G123" s="1205">
        <f>F123*1.2</f>
        <v>3336</v>
      </c>
      <c r="H123" s="382"/>
    </row>
    <row r="124" spans="1:8" s="116" customFormat="1" ht="12.75">
      <c r="A124" s="1092"/>
      <c r="B124" s="917"/>
      <c r="C124" s="947" t="s">
        <v>366</v>
      </c>
      <c r="D124" s="1193"/>
      <c r="E124" s="1198"/>
      <c r="F124" s="1200"/>
      <c r="G124" s="1206"/>
      <c r="H124" s="382"/>
    </row>
    <row r="125" spans="1:8" s="116" customFormat="1" ht="12.75">
      <c r="A125" s="1092"/>
      <c r="B125" s="917"/>
      <c r="C125" s="947" t="s">
        <v>367</v>
      </c>
      <c r="D125" s="1193"/>
      <c r="E125" s="1198"/>
      <c r="F125" s="1200"/>
      <c r="G125" s="1206"/>
      <c r="H125" s="382"/>
    </row>
    <row r="126" spans="1:8" s="116" customFormat="1" ht="12.75">
      <c r="A126" s="1092"/>
      <c r="B126" s="917"/>
      <c r="C126" s="948" t="s">
        <v>368</v>
      </c>
      <c r="D126" s="1193"/>
      <c r="E126" s="1198"/>
      <c r="F126" s="1200"/>
      <c r="G126" s="1206"/>
      <c r="H126" s="382"/>
    </row>
    <row r="127" spans="1:8" s="116" customFormat="1" ht="38.25">
      <c r="A127" s="563"/>
      <c r="B127" s="917"/>
      <c r="C127" s="946" t="s">
        <v>815</v>
      </c>
      <c r="D127" s="928">
        <v>90</v>
      </c>
      <c r="E127" s="942">
        <f>D127*$H$25</f>
        <v>1177.4700000000003</v>
      </c>
      <c r="F127" s="523">
        <f>ROUND(E127*1.25,0)</f>
        <v>1472</v>
      </c>
      <c r="G127" s="949">
        <f>F127*1.2</f>
        <v>1766.3999999999999</v>
      </c>
      <c r="H127" s="382"/>
    </row>
    <row r="128" spans="1:8" s="116" customFormat="1" ht="25.5">
      <c r="A128" s="563"/>
      <c r="B128" s="917"/>
      <c r="C128" s="961" t="s">
        <v>926</v>
      </c>
      <c r="D128" s="957">
        <v>1440</v>
      </c>
      <c r="E128" s="423">
        <f>D128*$H$25</f>
        <v>18839.520000000004</v>
      </c>
      <c r="F128" s="423">
        <f>ROUND(E128*1.25,0)</f>
        <v>23549</v>
      </c>
      <c r="G128" s="424">
        <f>F128*1.2</f>
        <v>28258.8</v>
      </c>
      <c r="H128" s="382"/>
    </row>
    <row r="129" spans="1:8" s="116" customFormat="1" ht="13.5" thickBot="1">
      <c r="A129" s="565"/>
      <c r="B129" s="943"/>
      <c r="C129" s="963" t="s">
        <v>927</v>
      </c>
      <c r="D129" s="964">
        <v>140</v>
      </c>
      <c r="E129" s="427">
        <f>D129*$H$25</f>
        <v>1831.6200000000003</v>
      </c>
      <c r="F129" s="965">
        <f>ROUND(E129*1.25,0)</f>
        <v>2290</v>
      </c>
      <c r="G129" s="966">
        <f>F129*1.2</f>
        <v>2748</v>
      </c>
      <c r="H129" s="337"/>
    </row>
    <row r="130" spans="1:8" s="116" customFormat="1" ht="27.75" customHeight="1" thickBot="1">
      <c r="A130" s="1115" t="s">
        <v>739</v>
      </c>
      <c r="B130" s="597" t="s">
        <v>369</v>
      </c>
      <c r="C130" s="248"/>
      <c r="D130" s="566"/>
      <c r="E130" s="566"/>
      <c r="F130" s="327"/>
      <c r="G130" s="611"/>
      <c r="H130" s="381"/>
    </row>
    <row r="131" spans="1:8" s="116" customFormat="1" ht="15.75">
      <c r="A131" s="1115"/>
      <c r="B131" s="113"/>
      <c r="C131" s="194" t="s">
        <v>711</v>
      </c>
      <c r="D131" s="262"/>
      <c r="E131" s="262"/>
      <c r="F131" s="307"/>
      <c r="G131" s="320"/>
      <c r="H131" s="381"/>
    </row>
    <row r="132" spans="1:8" s="116" customFormat="1" ht="25.5">
      <c r="A132" s="1115"/>
      <c r="B132" s="113"/>
      <c r="C132" s="246" t="s">
        <v>365</v>
      </c>
      <c r="D132" s="1194" t="s">
        <v>779</v>
      </c>
      <c r="E132" s="1197">
        <f>D132*H25</f>
        <v>2224.11</v>
      </c>
      <c r="F132" s="1202">
        <f>ROUND(E132*1.25,0)</f>
        <v>2780</v>
      </c>
      <c r="G132" s="1189">
        <f>F132*1.2</f>
        <v>3336</v>
      </c>
      <c r="H132" s="382"/>
    </row>
    <row r="133" spans="1:8" s="116" customFormat="1" ht="12.75">
      <c r="A133" s="1115"/>
      <c r="B133" s="113"/>
      <c r="C133" s="246" t="s">
        <v>366</v>
      </c>
      <c r="D133" s="1195"/>
      <c r="E133" s="1198"/>
      <c r="F133" s="1203"/>
      <c r="G133" s="1190"/>
      <c r="H133" s="382"/>
    </row>
    <row r="134" spans="1:8" s="116" customFormat="1" ht="12.75">
      <c r="A134" s="1115"/>
      <c r="B134" s="113"/>
      <c r="C134" s="246" t="s">
        <v>367</v>
      </c>
      <c r="D134" s="1195"/>
      <c r="E134" s="1198"/>
      <c r="F134" s="1203"/>
      <c r="G134" s="1190"/>
      <c r="H134" s="382"/>
    </row>
    <row r="135" spans="1:8" s="116" customFormat="1" ht="13.5" thickBot="1">
      <c r="A135" s="1116"/>
      <c r="B135" s="114"/>
      <c r="C135" s="247" t="s">
        <v>368</v>
      </c>
      <c r="D135" s="1196"/>
      <c r="E135" s="1201"/>
      <c r="F135" s="1204"/>
      <c r="G135" s="1191"/>
      <c r="H135" s="382"/>
    </row>
    <row r="136" spans="1:8" s="116" customFormat="1" ht="13.5" thickBot="1">
      <c r="A136" s="1213" t="s">
        <v>740</v>
      </c>
      <c r="B136" s="115" t="s">
        <v>370</v>
      </c>
      <c r="C136" s="249"/>
      <c r="D136" s="316"/>
      <c r="E136" s="316"/>
      <c r="F136" s="313"/>
      <c r="G136" s="318"/>
      <c r="H136" s="381"/>
    </row>
    <row r="137" spans="1:8" s="116" customFormat="1" ht="15.75">
      <c r="A137" s="1214"/>
      <c r="B137" s="113"/>
      <c r="C137" s="139" t="s">
        <v>711</v>
      </c>
      <c r="D137" s="262"/>
      <c r="E137" s="262"/>
      <c r="F137" s="307"/>
      <c r="G137" s="320"/>
      <c r="H137" s="381"/>
    </row>
    <row r="138" spans="1:8" s="116" customFormat="1" ht="13.5" thickBot="1">
      <c r="A138" s="1215"/>
      <c r="B138" s="114"/>
      <c r="C138" s="967" t="s">
        <v>372</v>
      </c>
      <c r="D138" s="968" t="s">
        <v>925</v>
      </c>
      <c r="E138" s="624">
        <f>D138*H25</f>
        <v>1242.8850000000002</v>
      </c>
      <c r="F138" s="969">
        <f>ROUND(E138*1.25,0)</f>
        <v>1554</v>
      </c>
      <c r="G138" s="970">
        <f>F138*1.2</f>
        <v>1864.8</v>
      </c>
      <c r="H138" s="382"/>
    </row>
    <row r="139" spans="1:7" s="116" customFormat="1" ht="20.25" customHeight="1" thickBot="1">
      <c r="A139" s="725" t="s">
        <v>839</v>
      </c>
      <c r="B139" s="51" t="s">
        <v>840</v>
      </c>
      <c r="C139" s="83"/>
      <c r="D139" s="84"/>
      <c r="E139" s="84"/>
      <c r="F139" s="85"/>
      <c r="G139" s="639"/>
    </row>
    <row r="140" spans="1:7" s="116" customFormat="1" ht="17.25" customHeight="1">
      <c r="A140" s="725"/>
      <c r="B140" s="931"/>
      <c r="C140" s="934" t="s">
        <v>699</v>
      </c>
      <c r="D140" s="935"/>
      <c r="E140" s="935"/>
      <c r="F140" s="936"/>
      <c r="G140" s="937"/>
    </row>
    <row r="141" spans="1:7" s="116" customFormat="1" ht="12.75">
      <c r="A141" s="725"/>
      <c r="B141" s="931"/>
      <c r="C141" s="691" t="s">
        <v>841</v>
      </c>
      <c r="D141" s="27">
        <v>111</v>
      </c>
      <c r="E141" s="306">
        <f aca="true" t="shared" si="9" ref="E141:E146">D141*$H$23</f>
        <v>1499.9985000000001</v>
      </c>
      <c r="F141" s="307">
        <f aca="true" t="shared" si="10" ref="F141:F150">ROUND(E141*1.25,0)</f>
        <v>1875</v>
      </c>
      <c r="G141" s="637">
        <f>F141*1.2</f>
        <v>2250</v>
      </c>
    </row>
    <row r="142" spans="1:7" s="116" customFormat="1" ht="12.75">
      <c r="A142" s="725"/>
      <c r="B142" s="931"/>
      <c r="C142" s="938" t="s">
        <v>842</v>
      </c>
      <c r="D142" s="27">
        <v>107</v>
      </c>
      <c r="E142" s="306">
        <f t="shared" si="9"/>
        <v>1445.9445</v>
      </c>
      <c r="F142" s="307">
        <f t="shared" si="10"/>
        <v>1807</v>
      </c>
      <c r="G142" s="637">
        <f aca="true" t="shared" si="11" ref="G142:G150">F142*1.2</f>
        <v>2168.4</v>
      </c>
    </row>
    <row r="143" spans="1:8" s="116" customFormat="1" ht="12.75">
      <c r="A143" s="725"/>
      <c r="B143" s="931"/>
      <c r="C143" s="938" t="s">
        <v>843</v>
      </c>
      <c r="D143" s="27">
        <v>85</v>
      </c>
      <c r="E143" s="306">
        <f t="shared" si="9"/>
        <v>1148.6475</v>
      </c>
      <c r="F143" s="307">
        <f t="shared" si="10"/>
        <v>1436</v>
      </c>
      <c r="G143" s="637">
        <f t="shared" si="11"/>
        <v>1723.2</v>
      </c>
      <c r="H143" s="265"/>
    </row>
    <row r="144" spans="1:7" s="116" customFormat="1" ht="12.75">
      <c r="A144" s="725"/>
      <c r="B144" s="931"/>
      <c r="C144" s="939" t="s">
        <v>844</v>
      </c>
      <c r="D144" s="28">
        <v>85</v>
      </c>
      <c r="E144" s="306">
        <f t="shared" si="9"/>
        <v>1148.6475</v>
      </c>
      <c r="F144" s="307">
        <f t="shared" si="10"/>
        <v>1436</v>
      </c>
      <c r="G144" s="637">
        <f t="shared" si="11"/>
        <v>1723.2</v>
      </c>
    </row>
    <row r="145" spans="1:8" s="116" customFormat="1" ht="12.75">
      <c r="A145" s="725"/>
      <c r="B145" s="931"/>
      <c r="C145" s="239" t="s">
        <v>845</v>
      </c>
      <c r="D145" s="27">
        <v>85</v>
      </c>
      <c r="E145" s="306">
        <f t="shared" si="9"/>
        <v>1148.6475</v>
      </c>
      <c r="F145" s="307">
        <f t="shared" si="10"/>
        <v>1436</v>
      </c>
      <c r="G145" s="637">
        <f t="shared" si="11"/>
        <v>1723.2</v>
      </c>
      <c r="H145" s="457"/>
    </row>
    <row r="146" spans="1:8" s="116" customFormat="1" ht="12.75">
      <c r="A146" s="725"/>
      <c r="B146" s="931"/>
      <c r="C146" s="669" t="s">
        <v>846</v>
      </c>
      <c r="D146" s="27">
        <v>85</v>
      </c>
      <c r="E146" s="306">
        <f t="shared" si="9"/>
        <v>1148.6475</v>
      </c>
      <c r="F146" s="307">
        <f t="shared" si="10"/>
        <v>1436</v>
      </c>
      <c r="G146" s="637">
        <f t="shared" si="11"/>
        <v>1723.2</v>
      </c>
      <c r="H146" s="457"/>
    </row>
    <row r="147" spans="1:8" s="116" customFormat="1" ht="12.75">
      <c r="A147" s="726"/>
      <c r="B147" s="932"/>
      <c r="C147" s="669" t="s">
        <v>847</v>
      </c>
      <c r="D147" s="27">
        <v>320</v>
      </c>
      <c r="E147" s="306">
        <f>D147*$H$23</f>
        <v>4324.32</v>
      </c>
      <c r="F147" s="307">
        <f t="shared" si="10"/>
        <v>5405</v>
      </c>
      <c r="G147" s="637">
        <f t="shared" si="11"/>
        <v>6486</v>
      </c>
      <c r="H147" s="457"/>
    </row>
    <row r="148" spans="1:8" s="116" customFormat="1" ht="13.5" thickBot="1">
      <c r="A148" s="727"/>
      <c r="B148" s="1267"/>
      <c r="C148" s="1265" t="s">
        <v>848</v>
      </c>
      <c r="D148" s="27">
        <v>320</v>
      </c>
      <c r="E148" s="306">
        <f>D148*$H$23</f>
        <v>4324.32</v>
      </c>
      <c r="F148" s="307">
        <f t="shared" si="10"/>
        <v>5405</v>
      </c>
      <c r="G148" s="637">
        <f t="shared" si="11"/>
        <v>6486</v>
      </c>
      <c r="H148" s="457"/>
    </row>
    <row r="149" spans="1:8" s="116" customFormat="1" ht="12.75">
      <c r="A149" s="727"/>
      <c r="B149" s="1267"/>
      <c r="C149" s="1266" t="s">
        <v>994</v>
      </c>
      <c r="D149" s="107">
        <v>240</v>
      </c>
      <c r="E149" s="335">
        <f>D149*$H$23</f>
        <v>3243.2400000000002</v>
      </c>
      <c r="F149" s="321">
        <f t="shared" si="10"/>
        <v>4054</v>
      </c>
      <c r="G149" s="1264">
        <f t="shared" si="11"/>
        <v>4864.8</v>
      </c>
      <c r="H149" s="457"/>
    </row>
    <row r="150" spans="1:8" s="116" customFormat="1" ht="13.5" thickBot="1">
      <c r="A150" s="727"/>
      <c r="B150" s="933"/>
      <c r="C150" s="940" t="s">
        <v>995</v>
      </c>
      <c r="D150" s="941">
        <v>240</v>
      </c>
      <c r="E150" s="522">
        <f>D150*$H$23</f>
        <v>3243.2400000000002</v>
      </c>
      <c r="F150" s="327">
        <f t="shared" si="10"/>
        <v>4054</v>
      </c>
      <c r="G150" s="638">
        <f t="shared" si="11"/>
        <v>4864.8</v>
      </c>
      <c r="H150" s="457"/>
    </row>
    <row r="151" spans="1:7" s="116" customFormat="1" ht="13.5" thickBot="1">
      <c r="A151" s="1114" t="s">
        <v>741</v>
      </c>
      <c r="B151" s="48" t="s">
        <v>928</v>
      </c>
      <c r="C151" s="610"/>
      <c r="D151" s="609"/>
      <c r="E151" s="361"/>
      <c r="F151" s="327"/>
      <c r="G151" s="384"/>
    </row>
    <row r="152" spans="1:7" s="116" customFormat="1" ht="15.75">
      <c r="A152" s="1216"/>
      <c r="B152" s="110"/>
      <c r="C152" s="916" t="s">
        <v>421</v>
      </c>
      <c r="D152" s="925"/>
      <c r="E152" s="391"/>
      <c r="F152" s="926"/>
      <c r="G152" s="721"/>
    </row>
    <row r="153" spans="1:7" s="116" customFormat="1" ht="12.75">
      <c r="A153" s="1216"/>
      <c r="B153" s="110"/>
      <c r="C153" s="876" t="s">
        <v>361</v>
      </c>
      <c r="D153" s="928">
        <v>120</v>
      </c>
      <c r="E153" s="306">
        <f>D153*$H$25</f>
        <v>1569.9600000000003</v>
      </c>
      <c r="F153" s="433">
        <f>ROUND(E153*1.25,0)</f>
        <v>1962</v>
      </c>
      <c r="G153" s="920">
        <f>F153*1.2</f>
        <v>2354.4</v>
      </c>
    </row>
    <row r="154" spans="1:7" ht="12.75">
      <c r="A154" s="1216"/>
      <c r="B154" s="110"/>
      <c r="C154" s="152" t="s">
        <v>929</v>
      </c>
      <c r="D154" s="929">
        <v>40</v>
      </c>
      <c r="E154" s="306">
        <f>D154*$H$25</f>
        <v>523.32</v>
      </c>
      <c r="F154" s="433">
        <f>ROUND(E154*1.25,0)</f>
        <v>654</v>
      </c>
      <c r="G154" s="920">
        <f>F154*1.2</f>
        <v>784.8</v>
      </c>
    </row>
    <row r="155" spans="1:7" ht="15.75">
      <c r="A155" s="1216"/>
      <c r="B155" s="110"/>
      <c r="C155" s="923" t="s">
        <v>711</v>
      </c>
      <c r="D155" s="930"/>
      <c r="E155" s="100"/>
      <c r="F155" s="918"/>
      <c r="G155" s="921"/>
    </row>
    <row r="156" spans="1:7" ht="12.75">
      <c r="A156" s="1216"/>
      <c r="B156" s="110"/>
      <c r="C156" s="971" t="s">
        <v>930</v>
      </c>
      <c r="D156" s="957">
        <v>2800</v>
      </c>
      <c r="E156" s="416">
        <f>D156*$H$25</f>
        <v>36632.40000000001</v>
      </c>
      <c r="F156" s="882">
        <f>ROUND(E156*1.25,0)</f>
        <v>45791</v>
      </c>
      <c r="G156" s="962">
        <f>F156*1.2</f>
        <v>54949.2</v>
      </c>
    </row>
    <row r="157" spans="1:16" ht="25.5">
      <c r="A157" s="1216"/>
      <c r="B157" s="110"/>
      <c r="C157" s="971" t="s">
        <v>931</v>
      </c>
      <c r="D157" s="957">
        <v>2300</v>
      </c>
      <c r="E157" s="416">
        <f>D157*$H$25</f>
        <v>30090.900000000005</v>
      </c>
      <c r="F157" s="882">
        <f>ROUND(E157*1.25,0)</f>
        <v>37614</v>
      </c>
      <c r="G157" s="962">
        <f>F157*1.2</f>
        <v>45136.799999999996</v>
      </c>
      <c r="P157" s="976"/>
    </row>
    <row r="158" spans="1:7" ht="25.5">
      <c r="A158" s="1216"/>
      <c r="B158" s="110"/>
      <c r="C158" s="971" t="s">
        <v>932</v>
      </c>
      <c r="D158" s="957">
        <v>2200</v>
      </c>
      <c r="E158" s="416">
        <f>D158*$H$25</f>
        <v>28782.600000000006</v>
      </c>
      <c r="F158" s="882">
        <f>ROUND(E158*1.25,0)</f>
        <v>35978</v>
      </c>
      <c r="G158" s="962">
        <f>F158*1.2</f>
        <v>43173.6</v>
      </c>
    </row>
    <row r="159" spans="1:7" ht="25.5">
      <c r="A159" s="1216"/>
      <c r="B159" s="110"/>
      <c r="C159" s="924" t="s">
        <v>365</v>
      </c>
      <c r="D159" s="1194" t="s">
        <v>779</v>
      </c>
      <c r="E159" s="1197">
        <f>D159*H25</f>
        <v>2224.11</v>
      </c>
      <c r="F159" s="1199">
        <f>ROUND(E159*1.25,0)</f>
        <v>2780</v>
      </c>
      <c r="G159" s="1210">
        <f>F159*1.2</f>
        <v>3336</v>
      </c>
    </row>
    <row r="160" spans="1:7" ht="12.75">
      <c r="A160" s="1216"/>
      <c r="B160" s="110"/>
      <c r="C160" s="924" t="s">
        <v>366</v>
      </c>
      <c r="D160" s="1195"/>
      <c r="E160" s="1198"/>
      <c r="F160" s="1200"/>
      <c r="G160" s="1211"/>
    </row>
    <row r="161" spans="1:7" ht="12.75">
      <c r="A161" s="1216"/>
      <c r="B161" s="110"/>
      <c r="C161" s="924" t="s">
        <v>367</v>
      </c>
      <c r="D161" s="1195"/>
      <c r="E161" s="1198"/>
      <c r="F161" s="1200"/>
      <c r="G161" s="1211"/>
    </row>
    <row r="162" spans="1:7" ht="12.75">
      <c r="A162" s="1216"/>
      <c r="B162" s="917"/>
      <c r="C162" s="246" t="s">
        <v>368</v>
      </c>
      <c r="D162" s="1207"/>
      <c r="E162" s="1208"/>
      <c r="F162" s="1209"/>
      <c r="G162" s="1212"/>
    </row>
    <row r="163" spans="1:7" ht="13.5" thickBot="1">
      <c r="A163" s="1217"/>
      <c r="B163" s="582"/>
      <c r="C163" s="972" t="s">
        <v>927</v>
      </c>
      <c r="D163" s="964">
        <v>140</v>
      </c>
      <c r="E163" s="427">
        <f>D163*$H$25</f>
        <v>1831.6200000000003</v>
      </c>
      <c r="F163" s="965">
        <f>ROUND(E163*1.25,0)</f>
        <v>2290</v>
      </c>
      <c r="G163" s="966">
        <f>F163*1.2</f>
        <v>2748</v>
      </c>
    </row>
    <row r="164" spans="1:7" ht="12.75">
      <c r="A164" s="116"/>
      <c r="B164" s="116"/>
      <c r="C164" s="116"/>
      <c r="D164" s="116"/>
      <c r="E164" s="116"/>
      <c r="F164" s="116"/>
      <c r="G164" s="116"/>
    </row>
    <row r="165" spans="1:7" ht="12.75">
      <c r="A165" s="116" t="s">
        <v>233</v>
      </c>
      <c r="B165" s="116"/>
      <c r="C165" s="116"/>
      <c r="D165" s="116"/>
      <c r="E165" s="116"/>
      <c r="F165" s="116"/>
      <c r="G165" s="116"/>
    </row>
    <row r="166" spans="1:7" ht="12.75">
      <c r="A166" s="116" t="s">
        <v>656</v>
      </c>
      <c r="B166" s="116"/>
      <c r="C166" s="116"/>
      <c r="D166" s="116"/>
      <c r="E166" s="116"/>
      <c r="F166" s="116"/>
      <c r="G166" s="116"/>
    </row>
    <row r="167" spans="1:7" ht="12.75">
      <c r="A167" s="116" t="s">
        <v>657</v>
      </c>
      <c r="B167" s="116"/>
      <c r="C167" s="116"/>
      <c r="D167" s="116"/>
      <c r="E167" s="116"/>
      <c r="F167" s="116"/>
      <c r="G167" s="116"/>
    </row>
  </sheetData>
  <sheetProtection/>
  <mergeCells count="28">
    <mergeCell ref="D159:D162"/>
    <mergeCell ref="E159:E162"/>
    <mergeCell ref="F159:F162"/>
    <mergeCell ref="G159:G162"/>
    <mergeCell ref="A136:A138"/>
    <mergeCell ref="A151:A163"/>
    <mergeCell ref="A130:A135"/>
    <mergeCell ref="A114:A126"/>
    <mergeCell ref="A20:A79"/>
    <mergeCell ref="A85:A110"/>
    <mergeCell ref="B7:F7"/>
    <mergeCell ref="A14:A18"/>
    <mergeCell ref="B5:F5"/>
    <mergeCell ref="E132:E135"/>
    <mergeCell ref="F132:F135"/>
    <mergeCell ref="G123:G126"/>
    <mergeCell ref="B6:F6"/>
    <mergeCell ref="B13:C13"/>
    <mergeCell ref="D1:H1"/>
    <mergeCell ref="D2:H2"/>
    <mergeCell ref="B19:C19"/>
    <mergeCell ref="G132:G135"/>
    <mergeCell ref="D123:D126"/>
    <mergeCell ref="D132:D135"/>
    <mergeCell ref="B14:C14"/>
    <mergeCell ref="E123:E126"/>
    <mergeCell ref="F123:F126"/>
    <mergeCell ref="B4:F4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4"/>
  <sheetViews>
    <sheetView zoomScale="150" zoomScaleNormal="150" zoomScalePageLayoutView="0" workbookViewId="0" topLeftCell="A76">
      <selection activeCell="C79" sqref="C79"/>
    </sheetView>
  </sheetViews>
  <sheetFormatPr defaultColWidth="9.140625" defaultRowHeight="12.75"/>
  <cols>
    <col min="1" max="1" width="13.421875" style="0" customWidth="1"/>
    <col min="2" max="2" width="59.8515625" style="0" customWidth="1"/>
    <col min="3" max="3" width="49.8515625" style="0" customWidth="1"/>
    <col min="4" max="4" width="11.8515625" style="0" hidden="1" customWidth="1"/>
    <col min="5" max="5" width="24.28125" style="0" hidden="1" customWidth="1"/>
    <col min="6" max="6" width="12.140625" style="0" customWidth="1"/>
    <col min="7" max="7" width="0.13671875" style="0" hidden="1" customWidth="1"/>
    <col min="8" max="8" width="21.57421875" style="0" hidden="1" customWidth="1"/>
    <col min="9" max="9" width="17.57421875" style="0" hidden="1" customWidth="1"/>
    <col min="10" max="10" width="9.140625" style="0" customWidth="1"/>
  </cols>
  <sheetData>
    <row r="1" spans="1:7" ht="12.75">
      <c r="A1" s="2"/>
      <c r="B1" s="3"/>
      <c r="C1" s="628" t="s">
        <v>822</v>
      </c>
      <c r="D1" s="1111" t="s">
        <v>147</v>
      </c>
      <c r="E1" s="1111"/>
      <c r="F1" s="1111"/>
      <c r="G1" s="1111"/>
    </row>
    <row r="2" spans="1:7" ht="12.75">
      <c r="A2" s="2"/>
      <c r="B2" s="1"/>
      <c r="C2" s="985" t="s">
        <v>949</v>
      </c>
      <c r="D2" s="1111"/>
      <c r="E2" s="1111"/>
      <c r="F2" s="1111"/>
      <c r="G2" s="1111"/>
    </row>
    <row r="3" spans="1:4" ht="12.75">
      <c r="A3" s="2"/>
      <c r="B3" s="2"/>
      <c r="C3" s="2"/>
      <c r="D3" s="2"/>
    </row>
    <row r="4" spans="1:11" ht="14.25" customHeight="1">
      <c r="A4" s="987"/>
      <c r="B4" s="1218" t="s">
        <v>561</v>
      </c>
      <c r="C4" s="1218"/>
      <c r="D4" s="1218"/>
      <c r="E4" s="1218"/>
      <c r="F4" s="1218"/>
      <c r="G4" s="988"/>
      <c r="H4" s="116"/>
      <c r="I4" s="116"/>
      <c r="J4" s="116"/>
      <c r="K4" s="116"/>
    </row>
    <row r="5" spans="1:11" ht="13.5" customHeight="1">
      <c r="A5" s="987"/>
      <c r="B5" s="1218" t="s">
        <v>464</v>
      </c>
      <c r="C5" s="1218"/>
      <c r="D5" s="1218"/>
      <c r="E5" s="1218"/>
      <c r="F5" s="1218"/>
      <c r="G5" s="988"/>
      <c r="H5" s="116"/>
      <c r="I5" s="116"/>
      <c r="J5" s="116"/>
      <c r="K5" s="116"/>
    </row>
    <row r="6" spans="1:11" ht="12.75">
      <c r="A6" s="987"/>
      <c r="B6" s="1218" t="s">
        <v>517</v>
      </c>
      <c r="C6" s="1218"/>
      <c r="D6" s="1218"/>
      <c r="E6" s="1218"/>
      <c r="F6" s="1218"/>
      <c r="G6" s="988"/>
      <c r="H6" s="116"/>
      <c r="I6" s="116"/>
      <c r="J6" s="116"/>
      <c r="K6" s="116"/>
    </row>
    <row r="7" spans="1:11" ht="12.75">
      <c r="A7" s="987"/>
      <c r="B7" s="1223" t="s">
        <v>518</v>
      </c>
      <c r="C7" s="1223"/>
      <c r="D7" s="1223"/>
      <c r="E7" s="1223"/>
      <c r="F7" s="1223"/>
      <c r="G7" s="988"/>
      <c r="H7" s="116"/>
      <c r="I7" s="116"/>
      <c r="J7" s="116"/>
      <c r="K7" s="116"/>
    </row>
    <row r="8" spans="1:11" ht="12.75">
      <c r="A8" s="987"/>
      <c r="B8" s="987"/>
      <c r="C8" s="987"/>
      <c r="D8" s="987"/>
      <c r="E8" s="988"/>
      <c r="F8" s="988"/>
      <c r="G8" s="988"/>
      <c r="H8" s="116"/>
      <c r="I8" s="116"/>
      <c r="J8" s="116"/>
      <c r="K8" s="116"/>
    </row>
    <row r="9" spans="1:11" ht="50.25" customHeight="1">
      <c r="A9" s="989" t="s">
        <v>671</v>
      </c>
      <c r="B9" s="989" t="s">
        <v>672</v>
      </c>
      <c r="C9" s="990" t="s">
        <v>687</v>
      </c>
      <c r="D9" s="990" t="s">
        <v>714</v>
      </c>
      <c r="E9" s="991" t="s">
        <v>715</v>
      </c>
      <c r="F9" s="991" t="s">
        <v>66</v>
      </c>
      <c r="G9" s="992"/>
      <c r="H9" s="116"/>
      <c r="I9" s="116"/>
      <c r="J9" s="116"/>
      <c r="K9" s="116"/>
    </row>
    <row r="10" spans="1:11" ht="13.5">
      <c r="A10" s="989"/>
      <c r="B10" s="989"/>
      <c r="C10" s="989"/>
      <c r="D10" s="989" t="s">
        <v>327</v>
      </c>
      <c r="E10" s="993" t="s">
        <v>674</v>
      </c>
      <c r="F10" s="993" t="s">
        <v>674</v>
      </c>
      <c r="G10" s="994"/>
      <c r="H10" s="116"/>
      <c r="I10" s="116"/>
      <c r="J10" s="116"/>
      <c r="K10" s="116"/>
    </row>
    <row r="11" spans="1:11" ht="13.5">
      <c r="A11" s="995" t="s">
        <v>675</v>
      </c>
      <c r="B11" s="996" t="s">
        <v>523</v>
      </c>
      <c r="C11" s="996" t="s">
        <v>524</v>
      </c>
      <c r="D11" s="996" t="s">
        <v>525</v>
      </c>
      <c r="E11" s="997">
        <v>5</v>
      </c>
      <c r="F11" s="997">
        <v>5</v>
      </c>
      <c r="G11" s="998"/>
      <c r="H11" s="116"/>
      <c r="I11" s="116"/>
      <c r="J11" s="116"/>
      <c r="K11" s="116"/>
    </row>
    <row r="12" spans="1:11" ht="16.5" customHeight="1">
      <c r="A12" s="362"/>
      <c r="B12" s="999" t="s">
        <v>539</v>
      </c>
      <c r="C12" s="999"/>
      <c r="D12" s="999"/>
      <c r="E12" s="15"/>
      <c r="F12" s="15"/>
      <c r="G12" s="15"/>
      <c r="H12" s="116"/>
      <c r="I12" s="116"/>
      <c r="J12" s="116"/>
      <c r="K12" s="116"/>
    </row>
    <row r="13" spans="1:11" ht="30.75" customHeight="1" thickBot="1">
      <c r="A13" s="363" t="s">
        <v>316</v>
      </c>
      <c r="B13" s="1226" t="s">
        <v>40</v>
      </c>
      <c r="C13" s="1227"/>
      <c r="D13" s="364"/>
      <c r="E13" s="364"/>
      <c r="F13" s="364"/>
      <c r="G13" s="364"/>
      <c r="H13" s="116"/>
      <c r="I13" s="116"/>
      <c r="J13" s="116"/>
      <c r="K13" s="116"/>
    </row>
    <row r="14" spans="1:11" ht="16.5" customHeight="1" thickBot="1">
      <c r="A14" s="311" t="s">
        <v>333</v>
      </c>
      <c r="B14" s="1224" t="s">
        <v>324</v>
      </c>
      <c r="C14" s="1225"/>
      <c r="D14" s="612"/>
      <c r="E14" s="587"/>
      <c r="F14" s="1000"/>
      <c r="G14" s="382"/>
      <c r="H14" s="116"/>
      <c r="I14" s="116"/>
      <c r="J14" s="116"/>
      <c r="K14" s="116"/>
    </row>
    <row r="15" spans="1:11" ht="90" customHeight="1" thickBot="1">
      <c r="A15" s="1088" t="s">
        <v>213</v>
      </c>
      <c r="B15" s="613" t="s">
        <v>958</v>
      </c>
      <c r="C15" s="667"/>
      <c r="D15" s="667"/>
      <c r="E15" s="667"/>
      <c r="F15" s="667"/>
      <c r="G15" s="614"/>
      <c r="H15" s="116"/>
      <c r="I15" s="116"/>
      <c r="J15" s="116"/>
      <c r="K15" s="116"/>
    </row>
    <row r="16" spans="1:11" ht="48" customHeight="1">
      <c r="A16" s="1089"/>
      <c r="B16" s="668"/>
      <c r="C16" s="1001" t="s">
        <v>12</v>
      </c>
      <c r="D16" s="376"/>
      <c r="E16" s="410"/>
      <c r="F16" s="410"/>
      <c r="G16" s="664">
        <v>2022</v>
      </c>
      <c r="H16" s="116"/>
      <c r="I16" s="116" t="s">
        <v>849</v>
      </c>
      <c r="J16" s="116"/>
      <c r="K16" s="116"/>
    </row>
    <row r="17" spans="1:11" ht="12.75" customHeight="1">
      <c r="A17" s="1089"/>
      <c r="B17" s="668"/>
      <c r="C17" s="669" t="s">
        <v>780</v>
      </c>
      <c r="D17" s="30">
        <v>60.5</v>
      </c>
      <c r="E17" s="306">
        <f>D17*$G$23</f>
        <v>753.4064999999999</v>
      </c>
      <c r="F17" s="321">
        <f>ROUND(E17*1.2,0)</f>
        <v>904</v>
      </c>
      <c r="G17" s="665">
        <f>14.48*105%</f>
        <v>15.204</v>
      </c>
      <c r="H17" s="116" t="s">
        <v>806</v>
      </c>
      <c r="I17" s="731">
        <v>0.05</v>
      </c>
      <c r="J17" s="116"/>
      <c r="K17" s="116"/>
    </row>
    <row r="18" spans="1:11" ht="15" customHeight="1">
      <c r="A18" s="1089"/>
      <c r="B18" s="668"/>
      <c r="C18" s="670" t="s">
        <v>781</v>
      </c>
      <c r="D18" s="30">
        <v>62.5</v>
      </c>
      <c r="E18" s="306">
        <f>D18*$G$23</f>
        <v>778.3125</v>
      </c>
      <c r="F18" s="321">
        <f aca="true" t="shared" si="0" ref="F18:F49">ROUND(E18*1.2,0)</f>
        <v>934</v>
      </c>
      <c r="G18" s="665">
        <f>11.86*105%</f>
        <v>12.453</v>
      </c>
      <c r="H18" s="116" t="s">
        <v>805</v>
      </c>
      <c r="I18" s="731">
        <v>0.05</v>
      </c>
      <c r="J18" s="116"/>
      <c r="K18" s="116"/>
    </row>
    <row r="19" spans="1:11" ht="15" customHeight="1">
      <c r="A19" s="1089"/>
      <c r="B19" s="668"/>
      <c r="C19" s="670" t="s">
        <v>916</v>
      </c>
      <c r="D19" s="30">
        <v>50</v>
      </c>
      <c r="E19" s="306">
        <f>D19*$G$23</f>
        <v>622.65</v>
      </c>
      <c r="F19" s="321">
        <f t="shared" si="0"/>
        <v>747</v>
      </c>
      <c r="G19" s="350"/>
      <c r="H19" s="350"/>
      <c r="I19" s="1002"/>
      <c r="J19" s="116"/>
      <c r="K19" s="116"/>
    </row>
    <row r="20" spans="1:11" ht="15" customHeight="1">
      <c r="A20" s="1089"/>
      <c r="B20" s="668"/>
      <c r="C20" s="670" t="s">
        <v>914</v>
      </c>
      <c r="D20" s="30">
        <v>50</v>
      </c>
      <c r="E20" s="306">
        <f>D20*$G$23</f>
        <v>622.65</v>
      </c>
      <c r="F20" s="321">
        <f t="shared" si="0"/>
        <v>747</v>
      </c>
      <c r="G20" s="665"/>
      <c r="H20" s="116"/>
      <c r="I20" s="731"/>
      <c r="J20" s="116"/>
      <c r="K20" s="116"/>
    </row>
    <row r="21" spans="1:11" ht="15" customHeight="1">
      <c r="A21" s="1089"/>
      <c r="B21" s="668"/>
      <c r="C21" s="670" t="s">
        <v>915</v>
      </c>
      <c r="D21" s="30">
        <v>45</v>
      </c>
      <c r="E21" s="306">
        <f>D21*$G$23</f>
        <v>560.385</v>
      </c>
      <c r="F21" s="321">
        <f t="shared" si="0"/>
        <v>672</v>
      </c>
      <c r="G21" s="665"/>
      <c r="H21" s="116"/>
      <c r="I21" s="731"/>
      <c r="J21" s="116"/>
      <c r="K21" s="116"/>
    </row>
    <row r="22" spans="1:11" ht="17.25" customHeight="1">
      <c r="A22" s="1089"/>
      <c r="B22" s="668"/>
      <c r="C22" s="670" t="s">
        <v>782</v>
      </c>
      <c r="D22" s="30">
        <v>60.5</v>
      </c>
      <c r="E22" s="306">
        <f>D22*$G$23+430.41</f>
        <v>1183.8165</v>
      </c>
      <c r="F22" s="321">
        <f t="shared" si="0"/>
        <v>1421</v>
      </c>
      <c r="G22" s="665">
        <f>12.87*105%</f>
        <v>13.5135</v>
      </c>
      <c r="H22" s="116" t="s">
        <v>726</v>
      </c>
      <c r="I22" s="731">
        <v>0.05</v>
      </c>
      <c r="J22" s="116"/>
      <c r="K22" s="116"/>
    </row>
    <row r="23" spans="1:11" ht="16.5" customHeight="1">
      <c r="A23" s="1089"/>
      <c r="B23" s="668"/>
      <c r="C23" s="670" t="s">
        <v>783</v>
      </c>
      <c r="D23" s="30">
        <v>90</v>
      </c>
      <c r="E23" s="306">
        <f aca="true" t="shared" si="1" ref="E23:E43">D23*$G$23</f>
        <v>1120.77</v>
      </c>
      <c r="F23" s="321">
        <f t="shared" si="0"/>
        <v>1345</v>
      </c>
      <c r="G23" s="665">
        <f>11.86*105%</f>
        <v>12.453</v>
      </c>
      <c r="H23" s="116" t="s">
        <v>466</v>
      </c>
      <c r="I23" s="731">
        <v>0.05</v>
      </c>
      <c r="J23" s="116"/>
      <c r="K23" s="116"/>
    </row>
    <row r="24" spans="1:11" ht="13.5" thickBot="1">
      <c r="A24" s="1089"/>
      <c r="B24" s="668"/>
      <c r="C24" s="670" t="s">
        <v>784</v>
      </c>
      <c r="D24" s="30">
        <v>82.5</v>
      </c>
      <c r="E24" s="306">
        <f t="shared" si="1"/>
        <v>1027.3725</v>
      </c>
      <c r="F24" s="321">
        <f t="shared" si="0"/>
        <v>1233</v>
      </c>
      <c r="G24" s="666">
        <f>12.46*105%</f>
        <v>13.083000000000002</v>
      </c>
      <c r="H24" s="116" t="s">
        <v>804</v>
      </c>
      <c r="I24" s="731">
        <v>0.05</v>
      </c>
      <c r="J24" s="116"/>
      <c r="K24" s="116"/>
    </row>
    <row r="25" spans="1:11" ht="12.75">
      <c r="A25" s="1089"/>
      <c r="B25" s="668"/>
      <c r="C25" s="670" t="s">
        <v>785</v>
      </c>
      <c r="D25" s="30">
        <v>42.5</v>
      </c>
      <c r="E25" s="306">
        <f t="shared" si="1"/>
        <v>529.2524999999999</v>
      </c>
      <c r="F25" s="321">
        <f t="shared" si="0"/>
        <v>635</v>
      </c>
      <c r="G25" s="457"/>
      <c r="H25" s="116"/>
      <c r="I25" s="116"/>
      <c r="J25" s="116"/>
      <c r="K25" s="116"/>
    </row>
    <row r="26" spans="1:11" ht="12.75">
      <c r="A26" s="1089"/>
      <c r="B26" s="668"/>
      <c r="C26" s="670" t="s">
        <v>833</v>
      </c>
      <c r="D26" s="30">
        <v>42</v>
      </c>
      <c r="E26" s="306">
        <f t="shared" si="1"/>
        <v>523.026</v>
      </c>
      <c r="F26" s="321">
        <f t="shared" si="0"/>
        <v>628</v>
      </c>
      <c r="G26" s="457"/>
      <c r="H26" s="116"/>
      <c r="I26" s="116"/>
      <c r="J26" s="116"/>
      <c r="K26" s="116"/>
    </row>
    <row r="27" spans="1:11" ht="12.75">
      <c r="A27" s="1089"/>
      <c r="B27" s="668"/>
      <c r="C27" s="670" t="s">
        <v>786</v>
      </c>
      <c r="D27" s="30">
        <v>90</v>
      </c>
      <c r="E27" s="306">
        <f t="shared" si="1"/>
        <v>1120.77</v>
      </c>
      <c r="F27" s="321">
        <f t="shared" si="0"/>
        <v>1345</v>
      </c>
      <c r="G27" s="457"/>
      <c r="H27" s="116"/>
      <c r="I27" s="116"/>
      <c r="J27" s="116"/>
      <c r="K27" s="116"/>
    </row>
    <row r="28" spans="1:11" ht="25.5" customHeight="1">
      <c r="A28" s="1089"/>
      <c r="B28" s="668"/>
      <c r="C28" s="670" t="s">
        <v>80</v>
      </c>
      <c r="D28" s="30">
        <v>212.5</v>
      </c>
      <c r="E28" s="306">
        <f t="shared" si="1"/>
        <v>2646.2625</v>
      </c>
      <c r="F28" s="321">
        <f t="shared" si="0"/>
        <v>3176</v>
      </c>
      <c r="G28" s="457"/>
      <c r="H28" s="116"/>
      <c r="I28" s="116"/>
      <c r="J28" s="116"/>
      <c r="K28" s="116"/>
    </row>
    <row r="29" spans="1:11" ht="12.75">
      <c r="A29" s="1089"/>
      <c r="B29" s="668"/>
      <c r="C29" s="670" t="s">
        <v>0</v>
      </c>
      <c r="D29" s="30">
        <v>10</v>
      </c>
      <c r="E29" s="306">
        <f t="shared" si="1"/>
        <v>124.53</v>
      </c>
      <c r="F29" s="321">
        <f t="shared" si="0"/>
        <v>149</v>
      </c>
      <c r="G29" s="457"/>
      <c r="H29" s="116"/>
      <c r="I29" s="116"/>
      <c r="J29" s="116"/>
      <c r="K29" s="116"/>
    </row>
    <row r="30" spans="1:11" ht="38.25">
      <c r="A30" s="1089"/>
      <c r="B30" s="668"/>
      <c r="C30" s="670" t="s">
        <v>1</v>
      </c>
      <c r="D30" s="30">
        <v>165</v>
      </c>
      <c r="E30" s="306">
        <f t="shared" si="1"/>
        <v>2054.745</v>
      </c>
      <c r="F30" s="321">
        <f t="shared" si="0"/>
        <v>2466</v>
      </c>
      <c r="G30" s="457"/>
      <c r="H30" s="116"/>
      <c r="I30" s="116"/>
      <c r="J30" s="116"/>
      <c r="K30" s="116"/>
    </row>
    <row r="31" spans="1:11" ht="12.75">
      <c r="A31" s="1089"/>
      <c r="B31" s="668"/>
      <c r="C31" s="670" t="s">
        <v>2</v>
      </c>
      <c r="D31" s="30">
        <v>162.5</v>
      </c>
      <c r="E31" s="306">
        <f t="shared" si="1"/>
        <v>2023.6125</v>
      </c>
      <c r="F31" s="321">
        <f t="shared" si="0"/>
        <v>2428</v>
      </c>
      <c r="G31" s="457"/>
      <c r="H31" s="116"/>
      <c r="I31" s="116"/>
      <c r="J31" s="116"/>
      <c r="K31" s="116"/>
    </row>
    <row r="32" spans="1:11" ht="12.75">
      <c r="A32" s="1089"/>
      <c r="B32" s="668"/>
      <c r="C32" s="670" t="s">
        <v>81</v>
      </c>
      <c r="D32" s="30">
        <v>82.5</v>
      </c>
      <c r="E32" s="306">
        <f t="shared" si="1"/>
        <v>1027.3725</v>
      </c>
      <c r="F32" s="321">
        <f t="shared" si="0"/>
        <v>1233</v>
      </c>
      <c r="G32" s="457"/>
      <c r="H32" s="116"/>
      <c r="I32" s="116"/>
      <c r="J32" s="116"/>
      <c r="K32" s="116"/>
    </row>
    <row r="33" spans="1:11" ht="12.75">
      <c r="A33" s="1089"/>
      <c r="B33" s="668"/>
      <c r="C33" s="670" t="s">
        <v>959</v>
      </c>
      <c r="D33" s="30">
        <v>70</v>
      </c>
      <c r="E33" s="306">
        <f t="shared" si="1"/>
        <v>871.7099999999999</v>
      </c>
      <c r="F33" s="321">
        <f t="shared" si="0"/>
        <v>1046</v>
      </c>
      <c r="G33" s="457"/>
      <c r="H33" s="116"/>
      <c r="I33" s="116"/>
      <c r="J33" s="116"/>
      <c r="K33" s="116"/>
    </row>
    <row r="34" spans="1:11" ht="12.75">
      <c r="A34" s="1089"/>
      <c r="B34" s="668"/>
      <c r="C34" s="670" t="s">
        <v>3</v>
      </c>
      <c r="D34" s="30">
        <v>112.5</v>
      </c>
      <c r="E34" s="306">
        <f t="shared" si="1"/>
        <v>1400.9624999999999</v>
      </c>
      <c r="F34" s="321">
        <f t="shared" si="0"/>
        <v>1681</v>
      </c>
      <c r="G34" s="457"/>
      <c r="H34" s="116"/>
      <c r="I34" s="116"/>
      <c r="J34" s="116"/>
      <c r="K34" s="116"/>
    </row>
    <row r="35" spans="1:11" ht="25.5" customHeight="1">
      <c r="A35" s="1089"/>
      <c r="B35" s="668"/>
      <c r="C35" s="670" t="s">
        <v>4</v>
      </c>
      <c r="D35" s="30">
        <v>132.5</v>
      </c>
      <c r="E35" s="306">
        <f t="shared" si="1"/>
        <v>1650.0224999999998</v>
      </c>
      <c r="F35" s="321">
        <f t="shared" si="0"/>
        <v>1980</v>
      </c>
      <c r="G35" s="457"/>
      <c r="H35" s="116"/>
      <c r="I35" s="116"/>
      <c r="J35" s="116"/>
      <c r="K35" s="116"/>
    </row>
    <row r="36" spans="1:11" ht="12.75">
      <c r="A36" s="1089"/>
      <c r="B36" s="668"/>
      <c r="C36" s="670" t="s">
        <v>5</v>
      </c>
      <c r="D36" s="26">
        <v>312.5</v>
      </c>
      <c r="E36" s="306">
        <f t="shared" si="1"/>
        <v>3891.5625</v>
      </c>
      <c r="F36" s="306">
        <f t="shared" si="0"/>
        <v>4670</v>
      </c>
      <c r="G36" s="496"/>
      <c r="H36" s="116"/>
      <c r="I36" s="116"/>
      <c r="J36" s="116"/>
      <c r="K36" s="116"/>
    </row>
    <row r="37" spans="1:11" ht="12.75">
      <c r="A37" s="1089"/>
      <c r="B37" s="668"/>
      <c r="C37" s="670" t="s">
        <v>6</v>
      </c>
      <c r="D37" s="30">
        <v>72.5</v>
      </c>
      <c r="E37" s="306">
        <f t="shared" si="1"/>
        <v>902.8425</v>
      </c>
      <c r="F37" s="321">
        <f t="shared" si="0"/>
        <v>1083</v>
      </c>
      <c r="G37" s="457"/>
      <c r="H37" s="116"/>
      <c r="I37" s="116"/>
      <c r="J37" s="116"/>
      <c r="K37" s="116"/>
    </row>
    <row r="38" spans="1:11" ht="12.75">
      <c r="A38" s="1089"/>
      <c r="B38" s="668"/>
      <c r="C38" s="670" t="s">
        <v>7</v>
      </c>
      <c r="D38" s="30">
        <v>72.5</v>
      </c>
      <c r="E38" s="306">
        <f t="shared" si="1"/>
        <v>902.8425</v>
      </c>
      <c r="F38" s="321">
        <f t="shared" si="0"/>
        <v>1083</v>
      </c>
      <c r="G38" s="457"/>
      <c r="H38" s="116"/>
      <c r="I38" s="116"/>
      <c r="J38" s="116"/>
      <c r="K38" s="116"/>
    </row>
    <row r="39" spans="1:11" ht="12.75">
      <c r="A39" s="1089"/>
      <c r="B39" s="668"/>
      <c r="C39" s="670" t="s">
        <v>8</v>
      </c>
      <c r="D39" s="30">
        <v>62.5</v>
      </c>
      <c r="E39" s="306">
        <f t="shared" si="1"/>
        <v>778.3125</v>
      </c>
      <c r="F39" s="321">
        <f t="shared" si="0"/>
        <v>934</v>
      </c>
      <c r="G39" s="457"/>
      <c r="H39" s="116"/>
      <c r="I39" s="116"/>
      <c r="J39" s="116"/>
      <c r="K39" s="116"/>
    </row>
    <row r="40" spans="1:11" ht="12.75">
      <c r="A40" s="1089"/>
      <c r="B40" s="668"/>
      <c r="C40" s="670" t="s">
        <v>9</v>
      </c>
      <c r="D40" s="30">
        <v>87.5</v>
      </c>
      <c r="E40" s="306">
        <f t="shared" si="1"/>
        <v>1089.6375</v>
      </c>
      <c r="F40" s="321">
        <f t="shared" si="0"/>
        <v>1308</v>
      </c>
      <c r="G40" s="457"/>
      <c r="H40" s="116"/>
      <c r="I40" s="116"/>
      <c r="J40" s="116"/>
      <c r="K40" s="116"/>
    </row>
    <row r="41" spans="1:11" ht="65.25" customHeight="1">
      <c r="A41" s="1089"/>
      <c r="B41" s="668"/>
      <c r="C41" s="670" t="s">
        <v>10</v>
      </c>
      <c r="D41" s="30">
        <v>212.5</v>
      </c>
      <c r="E41" s="306">
        <f t="shared" si="1"/>
        <v>2646.2625</v>
      </c>
      <c r="F41" s="321">
        <f t="shared" si="0"/>
        <v>3176</v>
      </c>
      <c r="G41" s="457"/>
      <c r="H41" s="116"/>
      <c r="I41" s="116"/>
      <c r="J41" s="116"/>
      <c r="K41" s="116"/>
    </row>
    <row r="42" spans="1:11" ht="25.5">
      <c r="A42" s="1089"/>
      <c r="B42" s="668"/>
      <c r="C42" s="670" t="s">
        <v>11</v>
      </c>
      <c r="D42" s="30">
        <v>32.5</v>
      </c>
      <c r="E42" s="306">
        <f t="shared" si="1"/>
        <v>404.72249999999997</v>
      </c>
      <c r="F42" s="321">
        <f t="shared" si="0"/>
        <v>486</v>
      </c>
      <c r="G42" s="457"/>
      <c r="H42" s="116"/>
      <c r="I42" s="116"/>
      <c r="J42" s="116"/>
      <c r="K42" s="116"/>
    </row>
    <row r="43" spans="1:11" ht="12.75">
      <c r="A43" s="1089"/>
      <c r="B43" s="668"/>
      <c r="C43" s="670" t="s">
        <v>37</v>
      </c>
      <c r="D43" s="30">
        <v>162.5</v>
      </c>
      <c r="E43" s="306">
        <f t="shared" si="1"/>
        <v>2023.6125</v>
      </c>
      <c r="F43" s="321">
        <f t="shared" si="0"/>
        <v>2428</v>
      </c>
      <c r="G43" s="457"/>
      <c r="H43" s="116"/>
      <c r="I43" s="116"/>
      <c r="J43" s="116"/>
      <c r="K43" s="116"/>
    </row>
    <row r="44" spans="1:11" ht="25.5">
      <c r="A44" s="1089"/>
      <c r="B44" s="668"/>
      <c r="C44" s="671" t="s">
        <v>325</v>
      </c>
      <c r="D44" s="105">
        <v>130</v>
      </c>
      <c r="E44" s="306">
        <f>D44*$G$23+355.64</f>
        <v>1974.5299999999997</v>
      </c>
      <c r="F44" s="321">
        <f>ROUND(E44*1.2,0)</f>
        <v>2369</v>
      </c>
      <c r="G44" s="457"/>
      <c r="H44" s="116"/>
      <c r="I44" s="116"/>
      <c r="J44" s="116"/>
      <c r="K44" s="116"/>
    </row>
    <row r="45" spans="1:11" ht="24.75" customHeight="1">
      <c r="A45" s="1089"/>
      <c r="B45" s="668"/>
      <c r="C45" s="671" t="s">
        <v>69</v>
      </c>
      <c r="D45" s="105">
        <v>60</v>
      </c>
      <c r="E45" s="306">
        <f>D45*$G$23</f>
        <v>747.18</v>
      </c>
      <c r="F45" s="321">
        <f t="shared" si="0"/>
        <v>897</v>
      </c>
      <c r="G45" s="457"/>
      <c r="H45" s="116"/>
      <c r="I45" s="116"/>
      <c r="J45" s="116"/>
      <c r="K45" s="116"/>
    </row>
    <row r="46" spans="1:11" ht="25.5">
      <c r="A46" s="1089"/>
      <c r="B46" s="668"/>
      <c r="C46" s="671" t="s">
        <v>70</v>
      </c>
      <c r="D46" s="105">
        <v>80</v>
      </c>
      <c r="E46" s="306">
        <f>D46*$G$23</f>
        <v>996.24</v>
      </c>
      <c r="F46" s="321">
        <f t="shared" si="0"/>
        <v>1195</v>
      </c>
      <c r="G46" s="457"/>
      <c r="H46" s="116"/>
      <c r="I46" s="116"/>
      <c r="J46" s="116"/>
      <c r="K46" s="116"/>
    </row>
    <row r="47" spans="1:11" ht="12.75">
      <c r="A47" s="1089"/>
      <c r="B47" s="668"/>
      <c r="C47" s="670" t="s">
        <v>205</v>
      </c>
      <c r="D47" s="30">
        <v>20</v>
      </c>
      <c r="E47" s="306">
        <f>D47*$G$23</f>
        <v>249.06</v>
      </c>
      <c r="F47" s="321">
        <f t="shared" si="0"/>
        <v>299</v>
      </c>
      <c r="G47" s="457"/>
      <c r="H47" s="116"/>
      <c r="I47" s="116"/>
      <c r="J47" s="116"/>
      <c r="K47" s="116"/>
    </row>
    <row r="48" spans="1:11" ht="12.75">
      <c r="A48" s="1089"/>
      <c r="B48" s="668"/>
      <c r="C48" s="670" t="s">
        <v>38</v>
      </c>
      <c r="D48" s="30">
        <v>20</v>
      </c>
      <c r="E48" s="306">
        <f>D48*$G$23</f>
        <v>249.06</v>
      </c>
      <c r="F48" s="321">
        <f t="shared" si="0"/>
        <v>299</v>
      </c>
      <c r="G48" s="457"/>
      <c r="H48" s="116"/>
      <c r="I48" s="116"/>
      <c r="J48" s="116"/>
      <c r="K48" s="116"/>
    </row>
    <row r="49" spans="1:11" ht="13.5" thickBot="1">
      <c r="A49" s="1089"/>
      <c r="B49" s="668"/>
      <c r="C49" s="672" t="s">
        <v>39</v>
      </c>
      <c r="D49" s="96">
        <v>40</v>
      </c>
      <c r="E49" s="335">
        <f>D49*$G$23</f>
        <v>498.12</v>
      </c>
      <c r="F49" s="383">
        <f t="shared" si="0"/>
        <v>598</v>
      </c>
      <c r="G49" s="457"/>
      <c r="H49" s="116"/>
      <c r="I49" s="116"/>
      <c r="J49" s="116"/>
      <c r="K49" s="116"/>
    </row>
    <row r="50" spans="1:11" ht="28.5" customHeight="1">
      <c r="A50" s="1070" t="s">
        <v>737</v>
      </c>
      <c r="B50" s="1219" t="s">
        <v>960</v>
      </c>
      <c r="C50" s="462" t="s">
        <v>13</v>
      </c>
      <c r="D50" s="97">
        <v>15</v>
      </c>
      <c r="E50" s="605">
        <f>D50*$G$18</f>
        <v>186.795</v>
      </c>
      <c r="F50" s="391">
        <f>ROUND(E50*1.2,0)</f>
        <v>224</v>
      </c>
      <c r="G50" s="457"/>
      <c r="H50" s="116"/>
      <c r="I50" s="116"/>
      <c r="J50" s="116"/>
      <c r="K50" s="116"/>
    </row>
    <row r="51" spans="1:11" ht="28.5" customHeight="1">
      <c r="A51" s="1069"/>
      <c r="B51" s="1221"/>
      <c r="C51" s="463" t="s">
        <v>14</v>
      </c>
      <c r="D51" s="38">
        <v>10</v>
      </c>
      <c r="E51" s="306">
        <f>D51*$G$18</f>
        <v>124.53</v>
      </c>
      <c r="F51" s="321">
        <f aca="true" t="shared" si="2" ref="F51:F57">ROUND(E51*1.2,0)</f>
        <v>149</v>
      </c>
      <c r="G51" s="457"/>
      <c r="H51" s="116"/>
      <c r="I51" s="116"/>
      <c r="J51" s="116"/>
      <c r="K51" s="116"/>
    </row>
    <row r="52" spans="1:11" ht="26.25" customHeight="1">
      <c r="A52" s="1069"/>
      <c r="B52" s="1221"/>
      <c r="C52" s="463" t="s">
        <v>961</v>
      </c>
      <c r="D52" s="38">
        <v>15</v>
      </c>
      <c r="E52" s="306">
        <f>D52*$G$18+23.75</f>
        <v>210.545</v>
      </c>
      <c r="F52" s="321">
        <f t="shared" si="2"/>
        <v>253</v>
      </c>
      <c r="G52" s="457"/>
      <c r="H52" s="116"/>
      <c r="I52" s="116"/>
      <c r="J52" s="116"/>
      <c r="K52" s="116"/>
    </row>
    <row r="53" spans="1:11" ht="20.25" customHeight="1">
      <c r="A53" s="1069"/>
      <c r="B53" s="1221"/>
      <c r="C53" s="691" t="s">
        <v>16</v>
      </c>
      <c r="D53" s="38">
        <v>15</v>
      </c>
      <c r="E53" s="306">
        <f>D53*$G$18</f>
        <v>186.795</v>
      </c>
      <c r="F53" s="321">
        <f t="shared" si="2"/>
        <v>224</v>
      </c>
      <c r="G53" s="457"/>
      <c r="H53" s="116"/>
      <c r="I53" s="116"/>
      <c r="J53" s="116"/>
      <c r="K53" s="116"/>
    </row>
    <row r="54" spans="1:11" ht="28.5" customHeight="1">
      <c r="A54" s="1069"/>
      <c r="B54" s="1221"/>
      <c r="C54" s="692" t="s">
        <v>962</v>
      </c>
      <c r="D54" s="38">
        <v>25</v>
      </c>
      <c r="E54" s="306">
        <f>D54*$G$18</f>
        <v>311.325</v>
      </c>
      <c r="F54" s="321">
        <f t="shared" si="2"/>
        <v>374</v>
      </c>
      <c r="G54" s="457"/>
      <c r="H54" s="116"/>
      <c r="I54" s="116"/>
      <c r="J54" s="116"/>
      <c r="K54" s="116"/>
    </row>
    <row r="55" spans="1:11" ht="30.75" customHeight="1">
      <c r="A55" s="1069"/>
      <c r="B55" s="1221"/>
      <c r="C55" s="463" t="s">
        <v>18</v>
      </c>
      <c r="D55" s="38">
        <v>10</v>
      </c>
      <c r="E55" s="306">
        <f>D55*$G$18+23.75</f>
        <v>148.28</v>
      </c>
      <c r="F55" s="321">
        <f t="shared" si="2"/>
        <v>178</v>
      </c>
      <c r="G55" s="457"/>
      <c r="H55" s="116"/>
      <c r="I55" s="116"/>
      <c r="J55" s="116"/>
      <c r="K55" s="116"/>
    </row>
    <row r="56" spans="1:11" ht="16.5" customHeight="1">
      <c r="A56" s="1069"/>
      <c r="B56" s="1221"/>
      <c r="C56" s="692" t="s">
        <v>19</v>
      </c>
      <c r="D56" s="38">
        <v>13</v>
      </c>
      <c r="E56" s="306">
        <f>D56*$G$18+23.75</f>
        <v>185.63899999999998</v>
      </c>
      <c r="F56" s="321">
        <f t="shared" si="2"/>
        <v>223</v>
      </c>
      <c r="G56" s="457"/>
      <c r="H56" s="116"/>
      <c r="I56" s="116"/>
      <c r="J56" s="116"/>
      <c r="K56" s="116"/>
    </row>
    <row r="57" spans="1:11" ht="29.25" customHeight="1" thickBot="1">
      <c r="A57" s="1122"/>
      <c r="B57" s="1222"/>
      <c r="C57" s="673" t="s">
        <v>20</v>
      </c>
      <c r="D57" s="111">
        <v>20</v>
      </c>
      <c r="E57" s="335">
        <f>D57*$G$18+23.75</f>
        <v>272.81</v>
      </c>
      <c r="F57" s="383">
        <f t="shared" si="2"/>
        <v>327</v>
      </c>
      <c r="G57" s="457"/>
      <c r="H57" s="116"/>
      <c r="I57" s="116"/>
      <c r="J57" s="116"/>
      <c r="K57" s="116"/>
    </row>
    <row r="58" spans="1:11" ht="27" customHeight="1">
      <c r="A58" s="1070" t="s">
        <v>738</v>
      </c>
      <c r="B58" s="1219" t="s">
        <v>215</v>
      </c>
      <c r="C58" s="649" t="s">
        <v>22</v>
      </c>
      <c r="D58" s="97">
        <v>22.5</v>
      </c>
      <c r="E58" s="605">
        <f>D58*$G$23</f>
        <v>280.1925</v>
      </c>
      <c r="F58" s="391">
        <f aca="true" t="shared" si="3" ref="F58:F67">ROUND(E58*1.2,0)</f>
        <v>336</v>
      </c>
      <c r="G58" s="457"/>
      <c r="H58" s="116"/>
      <c r="I58" s="116"/>
      <c r="J58" s="116"/>
      <c r="K58" s="116"/>
    </row>
    <row r="59" spans="1:11" ht="12.75">
      <c r="A59" s="1069"/>
      <c r="B59" s="1232"/>
      <c r="C59" s="702" t="s">
        <v>23</v>
      </c>
      <c r="D59" s="38">
        <v>120</v>
      </c>
      <c r="E59" s="306">
        <f aca="true" t="shared" si="4" ref="E59:E65">D59*$G$23</f>
        <v>1494.36</v>
      </c>
      <c r="F59" s="321">
        <f>ROUND(E59*1.2,0)</f>
        <v>1793</v>
      </c>
      <c r="G59" s="457"/>
      <c r="H59" s="116"/>
      <c r="I59" s="116"/>
      <c r="J59" s="116"/>
      <c r="K59" s="116"/>
    </row>
    <row r="60" spans="1:11" ht="40.5" customHeight="1">
      <c r="A60" s="1069"/>
      <c r="B60" s="1232"/>
      <c r="C60" s="239" t="s">
        <v>24</v>
      </c>
      <c r="D60" s="38">
        <v>67.5</v>
      </c>
      <c r="E60" s="306">
        <f>D60*$G$23+331.07</f>
        <v>1171.6475</v>
      </c>
      <c r="F60" s="321">
        <f>ROUND(E60*1.2,0)</f>
        <v>1406</v>
      </c>
      <c r="G60" s="457"/>
      <c r="H60" s="116"/>
      <c r="I60" s="116"/>
      <c r="J60" s="116"/>
      <c r="K60" s="116"/>
    </row>
    <row r="61" spans="1:11" ht="18.75" customHeight="1">
      <c r="A61" s="1069"/>
      <c r="B61" s="1232"/>
      <c r="C61" s="239" t="s">
        <v>25</v>
      </c>
      <c r="D61" s="38">
        <v>22.5</v>
      </c>
      <c r="E61" s="306">
        <f t="shared" si="4"/>
        <v>280.1925</v>
      </c>
      <c r="F61" s="321">
        <f t="shared" si="3"/>
        <v>336</v>
      </c>
      <c r="G61" s="457"/>
      <c r="H61" s="116"/>
      <c r="I61" s="116"/>
      <c r="J61" s="116"/>
      <c r="K61" s="116"/>
    </row>
    <row r="62" spans="1:11" ht="28.5" customHeight="1">
      <c r="A62" s="1069"/>
      <c r="B62" s="1232"/>
      <c r="C62" s="239" t="s">
        <v>26</v>
      </c>
      <c r="D62" s="38">
        <v>32.5</v>
      </c>
      <c r="E62" s="306">
        <f t="shared" si="4"/>
        <v>404.72249999999997</v>
      </c>
      <c r="F62" s="321">
        <f t="shared" si="3"/>
        <v>486</v>
      </c>
      <c r="G62" s="457"/>
      <c r="H62" s="116"/>
      <c r="I62" s="116"/>
      <c r="J62" s="116"/>
      <c r="K62" s="116"/>
    </row>
    <row r="63" spans="1:11" ht="45.75" customHeight="1">
      <c r="A63" s="1069"/>
      <c r="B63" s="1232"/>
      <c r="C63" s="239" t="s">
        <v>27</v>
      </c>
      <c r="D63" s="28">
        <v>100</v>
      </c>
      <c r="E63" s="306">
        <f>D63*$G$23+444.5</f>
        <v>1689.8</v>
      </c>
      <c r="F63" s="321">
        <f t="shared" si="3"/>
        <v>2028</v>
      </c>
      <c r="G63" s="457"/>
      <c r="H63" s="116"/>
      <c r="I63" s="116"/>
      <c r="J63" s="116"/>
      <c r="K63" s="116"/>
    </row>
    <row r="64" spans="1:11" ht="12.75">
      <c r="A64" s="1069"/>
      <c r="B64" s="1232"/>
      <c r="C64" s="239" t="s">
        <v>34</v>
      </c>
      <c r="D64" s="38">
        <v>67.5</v>
      </c>
      <c r="E64" s="306">
        <f t="shared" si="4"/>
        <v>840.5775</v>
      </c>
      <c r="F64" s="321">
        <f t="shared" si="3"/>
        <v>1009</v>
      </c>
      <c r="G64" s="457"/>
      <c r="H64" s="116"/>
      <c r="I64" s="116"/>
      <c r="J64" s="116"/>
      <c r="K64" s="116"/>
    </row>
    <row r="65" spans="1:11" ht="26.25" thickBot="1">
      <c r="A65" s="1071"/>
      <c r="B65" s="1233"/>
      <c r="C65" s="579" t="s">
        <v>35</v>
      </c>
      <c r="D65" s="111">
        <v>87.5</v>
      </c>
      <c r="E65" s="335">
        <f t="shared" si="4"/>
        <v>1089.6375</v>
      </c>
      <c r="F65" s="383">
        <f t="shared" si="3"/>
        <v>1308</v>
      </c>
      <c r="G65" s="457"/>
      <c r="H65" s="116"/>
      <c r="I65" s="116"/>
      <c r="J65" s="116"/>
      <c r="K65" s="116"/>
    </row>
    <row r="66" spans="1:11" ht="18" customHeight="1">
      <c r="A66" s="1234" t="s">
        <v>739</v>
      </c>
      <c r="B66" s="1219" t="s">
        <v>837</v>
      </c>
      <c r="C66" s="649" t="s">
        <v>219</v>
      </c>
      <c r="D66" s="97">
        <v>187.5</v>
      </c>
      <c r="E66" s="605">
        <f>D66*$G$23</f>
        <v>2334.9375</v>
      </c>
      <c r="F66" s="391">
        <f t="shared" si="3"/>
        <v>2802</v>
      </c>
      <c r="G66" s="457"/>
      <c r="H66" s="116"/>
      <c r="I66" s="116"/>
      <c r="J66" s="116"/>
      <c r="K66" s="116"/>
    </row>
    <row r="67" spans="1:11" ht="17.25" customHeight="1" thickBot="1">
      <c r="A67" s="1089"/>
      <c r="B67" s="1220"/>
      <c r="C67" s="579" t="s">
        <v>220</v>
      </c>
      <c r="D67" s="111">
        <v>97.5</v>
      </c>
      <c r="E67" s="335">
        <f>D67*$G$23+362.95</f>
        <v>1577.1175</v>
      </c>
      <c r="F67" s="383">
        <f t="shared" si="3"/>
        <v>1893</v>
      </c>
      <c r="G67" s="457"/>
      <c r="H67" s="116"/>
      <c r="I67" s="116"/>
      <c r="J67" s="116"/>
      <c r="K67" s="116"/>
    </row>
    <row r="68" spans="1:11" ht="18" customHeight="1">
      <c r="A68" s="1089"/>
      <c r="B68" s="1219" t="s">
        <v>838</v>
      </c>
      <c r="C68" s="649" t="s">
        <v>219</v>
      </c>
      <c r="D68" s="97">
        <v>187.5</v>
      </c>
      <c r="E68" s="605">
        <f>D68*$G$23</f>
        <v>2334.9375</v>
      </c>
      <c r="F68" s="391">
        <f>ROUND(E68*1.2,0)</f>
        <v>2802</v>
      </c>
      <c r="G68" s="457"/>
      <c r="H68" s="116"/>
      <c r="I68" s="116"/>
      <c r="J68" s="116"/>
      <c r="K68" s="116"/>
    </row>
    <row r="69" spans="1:11" ht="17.25" customHeight="1" thickBot="1">
      <c r="A69" s="1090"/>
      <c r="B69" s="1220"/>
      <c r="C69" s="579" t="s">
        <v>220</v>
      </c>
      <c r="D69" s="111">
        <v>97.5</v>
      </c>
      <c r="E69" s="335">
        <f>D69*$G$23+1080.92</f>
        <v>2295.0875</v>
      </c>
      <c r="F69" s="383">
        <f>ROUND(E69*1.1,0)</f>
        <v>2525</v>
      </c>
      <c r="G69" s="457"/>
      <c r="H69" s="116"/>
      <c r="I69" s="116"/>
      <c r="J69" s="116"/>
      <c r="K69" s="116"/>
    </row>
    <row r="70" spans="1:11" ht="27" customHeight="1">
      <c r="A70" s="642" t="s">
        <v>740</v>
      </c>
      <c r="B70" s="1230" t="s">
        <v>826</v>
      </c>
      <c r="C70" s="649" t="s">
        <v>827</v>
      </c>
      <c r="D70" s="97">
        <v>187.5</v>
      </c>
      <c r="E70" s="605">
        <f aca="true" t="shared" si="5" ref="E70:E77">D70*$G$23</f>
        <v>2334.9375</v>
      </c>
      <c r="F70" s="391">
        <f>ROUND(E72*1.2,0)-6</f>
        <v>2796</v>
      </c>
      <c r="G70" s="457"/>
      <c r="H70" s="116"/>
      <c r="I70" s="116"/>
      <c r="J70" s="116"/>
      <c r="K70" s="116"/>
    </row>
    <row r="71" spans="1:11" ht="15" customHeight="1">
      <c r="A71" s="643"/>
      <c r="B71" s="1231"/>
      <c r="C71" s="239" t="s">
        <v>828</v>
      </c>
      <c r="D71" s="38">
        <v>187.5</v>
      </c>
      <c r="E71" s="306">
        <f t="shared" si="5"/>
        <v>2334.9375</v>
      </c>
      <c r="F71" s="321">
        <f>ROUND(E72*1.2,0)-6</f>
        <v>2796</v>
      </c>
      <c r="G71" s="457"/>
      <c r="H71" s="116"/>
      <c r="I71" s="116"/>
      <c r="J71" s="116"/>
      <c r="K71" s="116"/>
    </row>
    <row r="72" spans="1:11" ht="16.5" customHeight="1">
      <c r="A72" s="643"/>
      <c r="B72" s="1231"/>
      <c r="C72" s="239" t="s">
        <v>829</v>
      </c>
      <c r="D72" s="38">
        <v>187.5</v>
      </c>
      <c r="E72" s="306">
        <f t="shared" si="5"/>
        <v>2334.9375</v>
      </c>
      <c r="F72" s="321">
        <f>ROUND(E72*1.2,0)-6</f>
        <v>2796</v>
      </c>
      <c r="G72" s="457"/>
      <c r="H72" s="116"/>
      <c r="I72" s="116"/>
      <c r="J72" s="116"/>
      <c r="K72" s="116"/>
    </row>
    <row r="73" spans="1:11" ht="25.5" customHeight="1">
      <c r="A73" s="563"/>
      <c r="B73" s="646"/>
      <c r="C73" s="239" t="s">
        <v>830</v>
      </c>
      <c r="D73" s="38">
        <v>187.5</v>
      </c>
      <c r="E73" s="306">
        <f t="shared" si="5"/>
        <v>2334.9375</v>
      </c>
      <c r="F73" s="321">
        <f>ROUND(E73*1.2,0)-6</f>
        <v>2796</v>
      </c>
      <c r="G73" s="457"/>
      <c r="H73" s="116"/>
      <c r="I73" s="116"/>
      <c r="J73" s="116"/>
      <c r="K73" s="116"/>
    </row>
    <row r="74" spans="1:11" ht="25.5" customHeight="1" thickBot="1">
      <c r="A74" s="563"/>
      <c r="B74" s="646"/>
      <c r="C74" s="650" t="s">
        <v>831</v>
      </c>
      <c r="D74" s="38">
        <v>187.5</v>
      </c>
      <c r="E74" s="306">
        <f t="shared" si="5"/>
        <v>2334.9375</v>
      </c>
      <c r="F74" s="321">
        <f>ROUND(E74*1.2,0)-6</f>
        <v>2796</v>
      </c>
      <c r="G74" s="457"/>
      <c r="H74" s="116"/>
      <c r="I74" s="116"/>
      <c r="J74" s="116"/>
      <c r="K74" s="116"/>
    </row>
    <row r="75" spans="1:11" ht="25.5" customHeight="1">
      <c r="A75" s="563"/>
      <c r="B75" s="646"/>
      <c r="C75" s="579" t="s">
        <v>934</v>
      </c>
      <c r="D75" s="38">
        <v>187.5</v>
      </c>
      <c r="E75" s="306">
        <f t="shared" si="5"/>
        <v>2334.9375</v>
      </c>
      <c r="F75" s="321">
        <f>ROUND(E75*1.2,0)-6</f>
        <v>2796</v>
      </c>
      <c r="G75" s="457"/>
      <c r="H75" s="116"/>
      <c r="I75" s="116"/>
      <c r="J75" s="116"/>
      <c r="K75" s="116"/>
    </row>
    <row r="76" spans="1:11" ht="16.5" customHeight="1" thickBot="1">
      <c r="A76" s="565"/>
      <c r="B76" s="647"/>
      <c r="C76" s="650" t="s">
        <v>935</v>
      </c>
      <c r="D76" s="258">
        <v>187.5</v>
      </c>
      <c r="E76" s="522">
        <f t="shared" si="5"/>
        <v>2334.9375</v>
      </c>
      <c r="F76" s="98">
        <f>ROUND(E76*1.2,0)-6</f>
        <v>2796</v>
      </c>
      <c r="G76" s="457"/>
      <c r="H76" s="116"/>
      <c r="I76" s="116"/>
      <c r="J76" s="116"/>
      <c r="K76" s="116"/>
    </row>
    <row r="77" spans="1:11" ht="27" customHeight="1">
      <c r="A77" s="910" t="s">
        <v>742</v>
      </c>
      <c r="B77" s="1228" t="s">
        <v>834</v>
      </c>
      <c r="C77" s="911" t="s">
        <v>219</v>
      </c>
      <c r="D77" s="912">
        <v>195</v>
      </c>
      <c r="E77" s="605">
        <f t="shared" si="5"/>
        <v>2428.335</v>
      </c>
      <c r="F77" s="605">
        <f>ROUND(E77*1.2,0)</f>
        <v>2914</v>
      </c>
      <c r="G77" s="457"/>
      <c r="H77" s="116"/>
      <c r="I77" s="116"/>
      <c r="J77" s="116"/>
      <c r="K77" s="116"/>
    </row>
    <row r="78" spans="1:11" ht="20.25" customHeight="1" thickBot="1">
      <c r="A78" s="913"/>
      <c r="B78" s="1229"/>
      <c r="C78" s="914" t="s">
        <v>220</v>
      </c>
      <c r="D78" s="915">
        <v>115</v>
      </c>
      <c r="E78" s="522">
        <f>D78*$G$23+563.65</f>
        <v>1995.745</v>
      </c>
      <c r="F78" s="522">
        <f>ROUND(E78*1.25,0)</f>
        <v>2495</v>
      </c>
      <c r="G78" s="457"/>
      <c r="H78" s="116"/>
      <c r="I78" s="116"/>
      <c r="J78" s="116"/>
      <c r="K78" s="116"/>
    </row>
    <row r="79" spans="1:11" ht="43.5" customHeight="1" thickBot="1">
      <c r="A79" s="977" t="s">
        <v>741</v>
      </c>
      <c r="B79" s="978" t="s">
        <v>933</v>
      </c>
      <c r="C79" s="979" t="s">
        <v>219</v>
      </c>
      <c r="D79" s="584">
        <v>82</v>
      </c>
      <c r="E79" s="375">
        <v>1616.8</v>
      </c>
      <c r="F79" s="522">
        <f>ROUND(E79*1.25,0)</f>
        <v>2021</v>
      </c>
      <c r="G79" s="457"/>
      <c r="H79" s="116"/>
      <c r="I79" s="116"/>
      <c r="J79" s="116"/>
      <c r="K79" s="116"/>
    </row>
    <row r="80" spans="1:11" ht="32.25" customHeight="1" thickBot="1">
      <c r="A80" s="904" t="s">
        <v>319</v>
      </c>
      <c r="B80" s="905" t="s">
        <v>944</v>
      </c>
      <c r="C80" s="906" t="s">
        <v>219</v>
      </c>
      <c r="D80" s="566">
        <v>3.5</v>
      </c>
      <c r="E80" s="375">
        <v>1664.3</v>
      </c>
      <c r="F80" s="98">
        <f>ROUND(E80*1.25,0)</f>
        <v>2080</v>
      </c>
      <c r="G80" s="457"/>
      <c r="H80" s="116"/>
      <c r="I80" s="116"/>
      <c r="J80" s="116"/>
      <c r="K80" s="116"/>
    </row>
    <row r="81" spans="1:11" ht="45" customHeight="1" thickBot="1">
      <c r="A81" s="904" t="s">
        <v>320</v>
      </c>
      <c r="B81" s="723" t="s">
        <v>835</v>
      </c>
      <c r="C81" s="724" t="s">
        <v>836</v>
      </c>
      <c r="D81" s="316">
        <v>190</v>
      </c>
      <c r="E81" s="312">
        <f>D81*$G$23</f>
        <v>2366.0699999999997</v>
      </c>
      <c r="F81" s="344">
        <f>ROUND(E81*1.2,0)</f>
        <v>2839</v>
      </c>
      <c r="G81" s="457"/>
      <c r="H81" s="116"/>
      <c r="I81" s="116"/>
      <c r="J81" s="116"/>
      <c r="K81" s="116"/>
    </row>
    <row r="82" spans="1:11" ht="45" customHeight="1" thickBot="1">
      <c r="A82" s="904" t="s">
        <v>321</v>
      </c>
      <c r="B82" s="723" t="s">
        <v>923</v>
      </c>
      <c r="C82" s="724" t="s">
        <v>922</v>
      </c>
      <c r="D82" s="316">
        <v>190</v>
      </c>
      <c r="E82" s="312">
        <f>D82*$G$23</f>
        <v>2366.0699999999997</v>
      </c>
      <c r="F82" s="344">
        <f>ROUND(E82*1.2,0)</f>
        <v>2839</v>
      </c>
      <c r="G82" s="457"/>
      <c r="H82" s="116"/>
      <c r="I82" s="116"/>
      <c r="J82" s="116"/>
      <c r="K82" s="116"/>
    </row>
    <row r="83" spans="1:11" ht="12.75">
      <c r="A83" s="116"/>
      <c r="B83" s="116" t="s">
        <v>21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1:11" ht="12.75">
      <c r="A84" s="116"/>
      <c r="B84" s="116" t="s">
        <v>36</v>
      </c>
      <c r="C84" s="116"/>
      <c r="D84" s="116"/>
      <c r="E84" s="116"/>
      <c r="F84" s="116"/>
      <c r="G84" s="116"/>
      <c r="H84" s="116"/>
      <c r="I84" s="116"/>
      <c r="J84" s="116"/>
      <c r="K84" s="116"/>
    </row>
  </sheetData>
  <sheetProtection/>
  <mergeCells count="18">
    <mergeCell ref="B77:B78"/>
    <mergeCell ref="B70:B72"/>
    <mergeCell ref="B66:B67"/>
    <mergeCell ref="A58:A65"/>
    <mergeCell ref="B58:B65"/>
    <mergeCell ref="A66:A69"/>
    <mergeCell ref="A50:A57"/>
    <mergeCell ref="B50:B57"/>
    <mergeCell ref="B7:F7"/>
    <mergeCell ref="A15:A49"/>
    <mergeCell ref="B14:C14"/>
    <mergeCell ref="B13:C13"/>
    <mergeCell ref="D1:G1"/>
    <mergeCell ref="D2:G2"/>
    <mergeCell ref="B4:F4"/>
    <mergeCell ref="B5:F5"/>
    <mergeCell ref="B6:F6"/>
    <mergeCell ref="B68:B69"/>
  </mergeCells>
  <printOptions/>
  <pageMargins left="0.984251968503937" right="0.1968503937007874" top="0.1968503937007874" bottom="0.1968503937007874" header="0.5118110236220472" footer="0.5118110236220472"/>
  <pageSetup fitToHeight="4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zoomScale="130" zoomScaleNormal="130" zoomScalePageLayoutView="0" workbookViewId="0" topLeftCell="A16">
      <selection activeCell="T23" sqref="T23"/>
    </sheetView>
  </sheetViews>
  <sheetFormatPr defaultColWidth="9.140625" defaultRowHeight="12.75"/>
  <cols>
    <col min="1" max="1" width="9.28125" style="0" customWidth="1"/>
    <col min="2" max="2" width="72.00390625" style="0" customWidth="1"/>
    <col min="3" max="3" width="16.00390625" style="0" hidden="1" customWidth="1"/>
    <col min="4" max="4" width="0.13671875" style="0" hidden="1" customWidth="1"/>
    <col min="5" max="5" width="16.7109375" style="0" customWidth="1"/>
    <col min="6" max="6" width="17.7109375" style="0" customWidth="1"/>
    <col min="7" max="7" width="9.28125" style="0" hidden="1" customWidth="1"/>
    <col min="8" max="8" width="6.8515625" style="0" hidden="1" customWidth="1"/>
    <col min="9" max="9" width="6.00390625" style="0" hidden="1" customWidth="1"/>
    <col min="10" max="10" width="6.8515625" style="0" hidden="1" customWidth="1"/>
    <col min="11" max="11" width="6.7109375" style="0" hidden="1" customWidth="1"/>
    <col min="12" max="12" width="8.7109375" style="0" hidden="1" customWidth="1"/>
    <col min="13" max="13" width="0.13671875" style="0" hidden="1" customWidth="1"/>
    <col min="14" max="14" width="14.00390625" style="0" hidden="1" customWidth="1"/>
    <col min="15" max="15" width="17.421875" style="0" hidden="1" customWidth="1"/>
    <col min="16" max="16" width="17.57421875" style="0" customWidth="1"/>
    <col min="17" max="17" width="18.7109375" style="0" customWidth="1"/>
  </cols>
  <sheetData>
    <row r="1" spans="1:16" ht="18.75" customHeight="1">
      <c r="A1" s="2"/>
      <c r="B1" s="1238" t="s">
        <v>371</v>
      </c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</row>
    <row r="2" spans="1:9" ht="34.5" customHeight="1">
      <c r="A2" s="2"/>
      <c r="B2" s="1236" t="s">
        <v>949</v>
      </c>
      <c r="C2" s="1237"/>
      <c r="D2" s="1237"/>
      <c r="E2" s="1237"/>
      <c r="F2" s="1237"/>
      <c r="G2" s="495"/>
      <c r="H2" s="495"/>
      <c r="I2" s="495"/>
    </row>
    <row r="3" spans="1:3" ht="11.25" customHeight="1">
      <c r="A3" s="2"/>
      <c r="B3" s="2"/>
      <c r="C3" s="2"/>
    </row>
    <row r="4" spans="1:6" ht="15.75" customHeight="1">
      <c r="A4" s="2"/>
      <c r="B4" s="2"/>
      <c r="C4" s="2"/>
      <c r="D4" s="4"/>
      <c r="E4" s="4"/>
      <c r="F4" s="4"/>
    </row>
    <row r="5" spans="1:6" ht="12.75">
      <c r="A5" s="2"/>
      <c r="B5" s="1057"/>
      <c r="C5" s="1057"/>
      <c r="D5" s="1057"/>
      <c r="E5" s="1057"/>
      <c r="F5" s="4"/>
    </row>
    <row r="6" spans="1:6" ht="14.25" customHeight="1">
      <c r="A6" s="2"/>
      <c r="B6" s="1057" t="s">
        <v>561</v>
      </c>
      <c r="C6" s="1057"/>
      <c r="D6" s="1057"/>
      <c r="E6" s="1057"/>
      <c r="F6" s="4"/>
    </row>
    <row r="7" spans="1:6" ht="13.5" customHeight="1">
      <c r="A7" s="1057" t="s">
        <v>464</v>
      </c>
      <c r="B7" s="1057"/>
      <c r="C7" s="1057"/>
      <c r="D7" s="1057"/>
      <c r="E7" s="1057"/>
      <c r="F7" s="4"/>
    </row>
    <row r="8" spans="1:6" ht="12.75">
      <c r="A8" s="2"/>
      <c r="B8" s="1057" t="s">
        <v>517</v>
      </c>
      <c r="C8" s="1057"/>
      <c r="D8" s="1057"/>
      <c r="E8" s="1057"/>
      <c r="F8" s="4"/>
    </row>
    <row r="9" spans="1:6" ht="12.75">
      <c r="A9" s="2"/>
      <c r="B9" s="1064" t="s">
        <v>518</v>
      </c>
      <c r="C9" s="1064"/>
      <c r="D9" s="1064"/>
      <c r="E9" s="1064"/>
      <c r="F9" s="4"/>
    </row>
    <row r="10" spans="1:6" ht="12.75">
      <c r="A10" s="2"/>
      <c r="B10" s="5"/>
      <c r="C10" s="5"/>
      <c r="D10" s="5"/>
      <c r="E10" s="5"/>
      <c r="F10" s="4"/>
    </row>
    <row r="11" spans="1:6" ht="0.75" customHeight="1">
      <c r="A11" s="2"/>
      <c r="B11" s="2"/>
      <c r="C11" s="2"/>
      <c r="D11" s="4"/>
      <c r="E11" s="4"/>
      <c r="F11" s="4"/>
    </row>
    <row r="12" spans="1:15" ht="46.5" customHeight="1">
      <c r="A12" s="6" t="s">
        <v>671</v>
      </c>
      <c r="B12" s="6" t="s">
        <v>672</v>
      </c>
      <c r="C12" s="117" t="s">
        <v>714</v>
      </c>
      <c r="D12" s="7" t="s">
        <v>118</v>
      </c>
      <c r="E12" s="7" t="s">
        <v>802</v>
      </c>
      <c r="F12" s="7" t="s">
        <v>803</v>
      </c>
      <c r="O12" s="116" t="s">
        <v>850</v>
      </c>
    </row>
    <row r="13" spans="1:6" ht="12.75">
      <c r="A13" s="6"/>
      <c r="B13" s="6"/>
      <c r="C13" s="118" t="s">
        <v>327</v>
      </c>
      <c r="D13" s="8" t="s">
        <v>674</v>
      </c>
      <c r="E13" s="8" t="s">
        <v>674</v>
      </c>
      <c r="F13" s="8" t="s">
        <v>674</v>
      </c>
    </row>
    <row r="14" spans="1:6" ht="12.75">
      <c r="A14" s="39" t="s">
        <v>675</v>
      </c>
      <c r="B14" s="40" t="s">
        <v>523</v>
      </c>
      <c r="C14" s="119" t="s">
        <v>525</v>
      </c>
      <c r="D14" s="41">
        <v>5</v>
      </c>
      <c r="E14" s="41">
        <v>3</v>
      </c>
      <c r="F14" s="41">
        <v>4</v>
      </c>
    </row>
    <row r="15" spans="1:15" ht="18" customHeight="1" thickBot="1">
      <c r="A15" s="59"/>
      <c r="B15" s="1240" t="s">
        <v>540</v>
      </c>
      <c r="C15" s="1240"/>
      <c r="D15" s="1240"/>
      <c r="E15" s="1240"/>
      <c r="F15" s="1240"/>
      <c r="N15" s="116" t="s">
        <v>818</v>
      </c>
      <c r="O15" s="615">
        <v>0.05</v>
      </c>
    </row>
    <row r="16" spans="1:15" ht="52.5" customHeight="1">
      <c r="A16" s="127">
        <v>1</v>
      </c>
      <c r="B16" s="517" t="s">
        <v>793</v>
      </c>
      <c r="C16" s="518">
        <v>60</v>
      </c>
      <c r="D16" s="519">
        <f>745*105%</f>
        <v>782.25</v>
      </c>
      <c r="E16" s="122">
        <v>970</v>
      </c>
      <c r="F16" s="24">
        <f>E16*1.2</f>
        <v>1164</v>
      </c>
      <c r="N16" s="116" t="s">
        <v>820</v>
      </c>
      <c r="O16" s="615">
        <v>0.05</v>
      </c>
    </row>
    <row r="17" spans="1:15" ht="48.75" customHeight="1">
      <c r="A17" s="125">
        <v>2</v>
      </c>
      <c r="B17" s="213" t="s">
        <v>794</v>
      </c>
      <c r="C17" s="95">
        <v>60</v>
      </c>
      <c r="D17" s="122">
        <f>858*105%</f>
        <v>900.9000000000001</v>
      </c>
      <c r="E17" s="122">
        <f>ROUND(D17*1.25,0)</f>
        <v>1126</v>
      </c>
      <c r="F17" s="24">
        <f>E17*1.2</f>
        <v>1351.2</v>
      </c>
      <c r="N17" t="s">
        <v>819</v>
      </c>
      <c r="O17" s="615">
        <v>0.05</v>
      </c>
    </row>
    <row r="18" spans="1:15" ht="42" customHeight="1">
      <c r="A18" s="125">
        <v>3</v>
      </c>
      <c r="B18" s="263" t="s">
        <v>795</v>
      </c>
      <c r="C18" s="95">
        <v>60</v>
      </c>
      <c r="D18" s="122">
        <f>882*105%</f>
        <v>926.1</v>
      </c>
      <c r="E18" s="122">
        <f>ROUND(D18*1.25,0)</f>
        <v>1158</v>
      </c>
      <c r="F18" s="24">
        <f aca="true" t="shared" si="0" ref="F18:F24">E18*1.2</f>
        <v>1389.6</v>
      </c>
      <c r="N18" s="620" t="s">
        <v>821</v>
      </c>
      <c r="O18" s="615">
        <v>0.05</v>
      </c>
    </row>
    <row r="19" spans="1:6" ht="49.5" customHeight="1">
      <c r="A19" s="125">
        <v>4</v>
      </c>
      <c r="B19" s="193" t="s">
        <v>796</v>
      </c>
      <c r="C19" s="95">
        <v>60</v>
      </c>
      <c r="D19" s="122">
        <f>915*105%</f>
        <v>960.75</v>
      </c>
      <c r="E19" s="122">
        <f>ROUND(D19*1.3,0)</f>
        <v>1249</v>
      </c>
      <c r="F19" s="24">
        <f t="shared" si="0"/>
        <v>1498.8</v>
      </c>
    </row>
    <row r="20" spans="1:6" ht="37.5" customHeight="1">
      <c r="A20" s="125">
        <v>5</v>
      </c>
      <c r="B20" s="181" t="s">
        <v>797</v>
      </c>
      <c r="C20" s="95">
        <v>60</v>
      </c>
      <c r="D20" s="122">
        <f>915*105%</f>
        <v>960.75</v>
      </c>
      <c r="E20" s="122">
        <f>ROUND(D20*1.3,0)</f>
        <v>1249</v>
      </c>
      <c r="F20" s="24">
        <f t="shared" si="0"/>
        <v>1498.8</v>
      </c>
    </row>
    <row r="21" spans="1:6" ht="31.5" customHeight="1">
      <c r="A21" s="125">
        <v>6</v>
      </c>
      <c r="B21" s="141" t="s">
        <v>798</v>
      </c>
      <c r="C21" s="95">
        <v>60</v>
      </c>
      <c r="D21" s="122">
        <f>759*105%</f>
        <v>796.95</v>
      </c>
      <c r="E21" s="122">
        <f>ROUND(D21*1.25,0)</f>
        <v>996</v>
      </c>
      <c r="F21" s="24">
        <f t="shared" si="0"/>
        <v>1195.2</v>
      </c>
    </row>
    <row r="22" spans="1:6" ht="50.25" customHeight="1">
      <c r="A22" s="125">
        <v>7</v>
      </c>
      <c r="B22" s="181" t="s">
        <v>799</v>
      </c>
      <c r="C22" s="95">
        <v>60</v>
      </c>
      <c r="D22" s="122">
        <f>874*105%</f>
        <v>917.7</v>
      </c>
      <c r="E22" s="122">
        <f>ROUND(D22*1.25,0)</f>
        <v>1147</v>
      </c>
      <c r="F22" s="24">
        <f t="shared" si="0"/>
        <v>1376.3999999999999</v>
      </c>
    </row>
    <row r="23" spans="1:6" ht="79.5" customHeight="1" thickBot="1">
      <c r="A23" s="126">
        <v>8</v>
      </c>
      <c r="B23" s="264" t="s">
        <v>800</v>
      </c>
      <c r="C23" s="112">
        <v>60</v>
      </c>
      <c r="D23" s="123">
        <f>858*105%</f>
        <v>900.9000000000001</v>
      </c>
      <c r="E23" s="123">
        <f>ROUND(D23*1.25,0)</f>
        <v>1126</v>
      </c>
      <c r="F23" s="24">
        <f>E23*1.2</f>
        <v>1351.2</v>
      </c>
    </row>
    <row r="24" spans="1:6" ht="25.5" customHeight="1" thickBot="1">
      <c r="A24" s="124">
        <v>9</v>
      </c>
      <c r="B24" s="251" t="s">
        <v>801</v>
      </c>
      <c r="C24" s="127">
        <v>30</v>
      </c>
      <c r="D24" s="121">
        <f>494*105%</f>
        <v>518.7</v>
      </c>
      <c r="E24" s="123">
        <v>620</v>
      </c>
      <c r="F24" s="24">
        <f t="shared" si="0"/>
        <v>744</v>
      </c>
    </row>
    <row r="25" spans="2:13" ht="13.5" customHeight="1">
      <c r="B25" s="188"/>
      <c r="H25" s="1235" t="s">
        <v>789</v>
      </c>
      <c r="I25" s="1235"/>
      <c r="J25" s="1241">
        <v>2014</v>
      </c>
      <c r="K25" s="1242"/>
      <c r="L25" s="1235">
        <v>2015</v>
      </c>
      <c r="M25" s="1239"/>
    </row>
  </sheetData>
  <sheetProtection/>
  <mergeCells count="11">
    <mergeCell ref="B6:E6"/>
    <mergeCell ref="A7:E7"/>
    <mergeCell ref="H25:I25"/>
    <mergeCell ref="B2:F2"/>
    <mergeCell ref="B1:P1"/>
    <mergeCell ref="L25:M25"/>
    <mergeCell ref="B9:E9"/>
    <mergeCell ref="B15:F15"/>
    <mergeCell ref="B8:E8"/>
    <mergeCell ref="J25:K25"/>
    <mergeCell ref="B5:E5"/>
  </mergeCells>
  <printOptions/>
  <pageMargins left="1.1811023622047245" right="0.1968503937007874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7"/>
  <sheetViews>
    <sheetView zoomScale="130" zoomScaleNormal="130" zoomScalePageLayoutView="0" workbookViewId="0" topLeftCell="A40">
      <selection activeCell="S11" sqref="S11"/>
    </sheetView>
  </sheetViews>
  <sheetFormatPr defaultColWidth="9.140625" defaultRowHeight="12.75"/>
  <cols>
    <col min="1" max="1" width="13.421875" style="0" customWidth="1"/>
    <col min="2" max="2" width="41.57421875" style="0" customWidth="1"/>
    <col min="3" max="3" width="48.140625" style="0" customWidth="1"/>
    <col min="4" max="4" width="13.57421875" style="0" hidden="1" customWidth="1"/>
    <col min="5" max="5" width="10.7109375" style="480" hidden="1" customWidth="1"/>
    <col min="6" max="6" width="10.00390625" style="0" customWidth="1"/>
    <col min="7" max="7" width="9.421875" style="480" hidden="1" customWidth="1"/>
    <col min="8" max="8" width="0.13671875" style="493" hidden="1" customWidth="1"/>
    <col min="9" max="9" width="11.7109375" style="0" hidden="1" customWidth="1"/>
    <col min="10" max="10" width="0.13671875" style="0" hidden="1" customWidth="1"/>
    <col min="11" max="11" width="28.00390625" style="0" hidden="1" customWidth="1"/>
    <col min="12" max="12" width="16.8515625" style="0" customWidth="1"/>
  </cols>
  <sheetData>
    <row r="1" spans="1:8" ht="12.75">
      <c r="A1" s="2"/>
      <c r="B1" s="1236" t="s">
        <v>371</v>
      </c>
      <c r="C1" s="1244"/>
      <c r="D1" s="1244"/>
      <c r="E1" s="1244"/>
      <c r="F1" s="1244"/>
      <c r="G1" s="1244"/>
      <c r="H1" s="1244"/>
    </row>
    <row r="2" spans="1:8" ht="12.75">
      <c r="A2" s="2"/>
      <c r="B2" s="1243" t="s">
        <v>949</v>
      </c>
      <c r="C2" s="1244"/>
      <c r="D2" s="1244"/>
      <c r="E2" s="1244"/>
      <c r="F2" s="1244"/>
      <c r="G2" s="1244"/>
      <c r="H2" s="1244"/>
    </row>
    <row r="3" spans="1:8" ht="12.75">
      <c r="A3" s="616"/>
      <c r="B3" s="1245"/>
      <c r="C3" s="1245"/>
      <c r="D3" s="1245"/>
      <c r="E3" s="1245"/>
      <c r="F3" s="1245"/>
      <c r="G3" s="983"/>
      <c r="H3" s="487"/>
    </row>
    <row r="4" spans="1:8" ht="14.25" customHeight="1">
      <c r="A4" s="616"/>
      <c r="B4" s="1245" t="s">
        <v>561</v>
      </c>
      <c r="C4" s="1245"/>
      <c r="D4" s="1245"/>
      <c r="E4" s="1245"/>
      <c r="F4" s="1245"/>
      <c r="G4" s="983"/>
      <c r="H4" s="487"/>
    </row>
    <row r="5" spans="1:8" ht="13.5" customHeight="1">
      <c r="A5" s="1245" t="s">
        <v>464</v>
      </c>
      <c r="B5" s="1245"/>
      <c r="C5" s="1245"/>
      <c r="D5" s="1245"/>
      <c r="E5" s="1245"/>
      <c r="F5" s="1245"/>
      <c r="G5" s="1245"/>
      <c r="H5" s="1245"/>
    </row>
    <row r="6" spans="1:8" ht="12" customHeight="1">
      <c r="A6" s="616"/>
      <c r="B6" s="1245" t="s">
        <v>148</v>
      </c>
      <c r="C6" s="1245"/>
      <c r="D6" s="1245"/>
      <c r="E6" s="1245"/>
      <c r="F6" s="1245"/>
      <c r="G6" s="983"/>
      <c r="H6" s="487"/>
    </row>
    <row r="7" spans="1:8" ht="12.75">
      <c r="A7" s="616"/>
      <c r="B7" s="616"/>
      <c r="C7" s="616"/>
      <c r="D7" s="616"/>
      <c r="E7" s="982"/>
      <c r="F7" s="487"/>
      <c r="G7" s="983"/>
      <c r="H7" s="487"/>
    </row>
    <row r="8" spans="1:8" ht="42" customHeight="1">
      <c r="A8" s="6" t="s">
        <v>671</v>
      </c>
      <c r="B8" s="6" t="s">
        <v>672</v>
      </c>
      <c r="C8" s="17" t="s">
        <v>687</v>
      </c>
      <c r="D8" s="17" t="s">
        <v>714</v>
      </c>
      <c r="E8" s="481" t="s">
        <v>715</v>
      </c>
      <c r="F8" s="7" t="s">
        <v>66</v>
      </c>
      <c r="G8" s="474" t="s">
        <v>673</v>
      </c>
      <c r="H8" s="488"/>
    </row>
    <row r="9" spans="1:8" ht="12.75">
      <c r="A9" s="6"/>
      <c r="B9" s="6"/>
      <c r="C9" s="6"/>
      <c r="D9" s="6" t="s">
        <v>327</v>
      </c>
      <c r="E9" s="482" t="s">
        <v>674</v>
      </c>
      <c r="F9" s="8" t="s">
        <v>674</v>
      </c>
      <c r="G9" s="475" t="s">
        <v>674</v>
      </c>
      <c r="H9" s="489"/>
    </row>
    <row r="10" spans="1:8" ht="12.75">
      <c r="A10" s="9" t="s">
        <v>675</v>
      </c>
      <c r="B10" s="10" t="s">
        <v>523</v>
      </c>
      <c r="C10" s="10" t="s">
        <v>524</v>
      </c>
      <c r="D10" s="10" t="s">
        <v>525</v>
      </c>
      <c r="E10" s="483"/>
      <c r="F10" s="11">
        <v>4</v>
      </c>
      <c r="G10" s="476">
        <v>6</v>
      </c>
      <c r="H10" s="490"/>
    </row>
    <row r="11" spans="1:8" ht="20.25" customHeight="1">
      <c r="A11" s="13"/>
      <c r="B11" s="71" t="s">
        <v>539</v>
      </c>
      <c r="C11" s="71"/>
      <c r="D11" s="14"/>
      <c r="E11" s="484"/>
      <c r="F11" s="15"/>
      <c r="G11" s="477"/>
      <c r="H11" s="412"/>
    </row>
    <row r="12" spans="1:8" ht="33.75" customHeight="1" thickBot="1">
      <c r="A12" s="16" t="s">
        <v>743</v>
      </c>
      <c r="B12" s="1067" t="s">
        <v>192</v>
      </c>
      <c r="C12" s="1068"/>
      <c r="D12" s="34"/>
      <c r="E12" s="478"/>
      <c r="F12" s="34"/>
      <c r="G12" s="478"/>
      <c r="H12" s="413"/>
    </row>
    <row r="13" spans="1:8" ht="16.5" customHeight="1" thickBot="1">
      <c r="A13" s="44" t="s">
        <v>389</v>
      </c>
      <c r="B13" s="1109" t="s">
        <v>324</v>
      </c>
      <c r="C13" s="1110"/>
      <c r="D13" s="45"/>
      <c r="E13" s="485"/>
      <c r="F13" s="120"/>
      <c r="G13" s="479"/>
      <c r="H13" s="491"/>
    </row>
    <row r="14" spans="1:11" ht="92.25" customHeight="1" thickBot="1">
      <c r="A14" s="1249" t="s">
        <v>236</v>
      </c>
      <c r="B14" s="259" t="s">
        <v>191</v>
      </c>
      <c r="C14" s="260"/>
      <c r="D14" s="261"/>
      <c r="E14" s="486" t="s">
        <v>791</v>
      </c>
      <c r="F14" s="683"/>
      <c r="G14" s="674" t="s">
        <v>791</v>
      </c>
      <c r="H14" s="449">
        <v>2022</v>
      </c>
      <c r="I14" s="116"/>
      <c r="K14" t="s">
        <v>849</v>
      </c>
    </row>
    <row r="15" spans="1:11" ht="30" customHeight="1">
      <c r="A15" s="1250"/>
      <c r="B15" s="677"/>
      <c r="C15" s="414" t="s">
        <v>12</v>
      </c>
      <c r="D15" s="109"/>
      <c r="E15" s="680"/>
      <c r="F15" s="641"/>
      <c r="G15" s="675"/>
      <c r="H15" s="494">
        <f>14.48*105%</f>
        <v>15.204</v>
      </c>
      <c r="I15" s="116" t="s">
        <v>806</v>
      </c>
      <c r="K15" s="730">
        <v>0.05</v>
      </c>
    </row>
    <row r="16" spans="1:11" ht="15" customHeight="1">
      <c r="A16" s="1250"/>
      <c r="B16" s="678"/>
      <c r="C16" s="131" t="s">
        <v>780</v>
      </c>
      <c r="D16" s="30">
        <v>60.5</v>
      </c>
      <c r="E16" s="681">
        <f>ROUND(D16*$H$18,0)</f>
        <v>753</v>
      </c>
      <c r="F16" s="684">
        <f>ROUND(E16*1,0)</f>
        <v>753</v>
      </c>
      <c r="G16" s="676">
        <f>F16*1.18</f>
        <v>888.54</v>
      </c>
      <c r="H16" s="494">
        <f>11.86*105%</f>
        <v>12.453</v>
      </c>
      <c r="I16" s="116" t="s">
        <v>805</v>
      </c>
      <c r="K16" s="730">
        <v>0.05</v>
      </c>
    </row>
    <row r="17" spans="1:11" ht="15" customHeight="1">
      <c r="A17" s="1250"/>
      <c r="B17" s="678"/>
      <c r="C17" s="135" t="s">
        <v>781</v>
      </c>
      <c r="D17" s="30">
        <v>62.5</v>
      </c>
      <c r="E17" s="681">
        <f aca="true" t="shared" si="0" ref="E17:E43">ROUND(D17*$H$18,0)</f>
        <v>778</v>
      </c>
      <c r="F17" s="684">
        <f>ROUND(E17*1,0)</f>
        <v>778</v>
      </c>
      <c r="G17" s="676">
        <f aca="true" t="shared" si="1" ref="G17:G52">F17*1.18</f>
        <v>918.04</v>
      </c>
      <c r="H17" s="494">
        <f>12.87*105%</f>
        <v>13.5135</v>
      </c>
      <c r="I17" s="116" t="s">
        <v>726</v>
      </c>
      <c r="K17" s="730">
        <v>0.05</v>
      </c>
    </row>
    <row r="18" spans="1:11" ht="13.5" customHeight="1">
      <c r="A18" s="1250"/>
      <c r="B18" s="678"/>
      <c r="C18" s="135" t="s">
        <v>782</v>
      </c>
      <c r="D18" s="30">
        <v>60.5</v>
      </c>
      <c r="E18" s="681">
        <f>ROUND(D18*$H$18,0)+430.41</f>
        <v>1183.41</v>
      </c>
      <c r="F18" s="684">
        <f>ROUND(E18*1,0)</f>
        <v>1183</v>
      </c>
      <c r="G18" s="676">
        <f t="shared" si="1"/>
        <v>1395.9399999999998</v>
      </c>
      <c r="H18" s="494">
        <f>11.86*105%</f>
        <v>12.453</v>
      </c>
      <c r="I18" s="265" t="s">
        <v>466</v>
      </c>
      <c r="K18" s="730">
        <v>0.05</v>
      </c>
    </row>
    <row r="19" spans="1:11" ht="12" customHeight="1">
      <c r="A19" s="1250"/>
      <c r="B19" s="678"/>
      <c r="C19" s="135" t="s">
        <v>783</v>
      </c>
      <c r="D19" s="30">
        <v>82.5</v>
      </c>
      <c r="E19" s="681">
        <f t="shared" si="0"/>
        <v>1027</v>
      </c>
      <c r="F19" s="684">
        <f>ROUND(E19*1,0)</f>
        <v>1027</v>
      </c>
      <c r="G19" s="676">
        <f t="shared" si="1"/>
        <v>1211.86</v>
      </c>
      <c r="H19" s="494">
        <f>12.46*105%</f>
        <v>13.083000000000002</v>
      </c>
      <c r="I19" s="116" t="s">
        <v>804</v>
      </c>
      <c r="K19" s="730">
        <v>0.05</v>
      </c>
    </row>
    <row r="20" spans="1:8" ht="12.75">
      <c r="A20" s="1250"/>
      <c r="B20" s="678"/>
      <c r="C20" s="135" t="s">
        <v>784</v>
      </c>
      <c r="D20" s="31">
        <v>82.5</v>
      </c>
      <c r="E20" s="681">
        <f t="shared" si="0"/>
        <v>1027</v>
      </c>
      <c r="F20" s="684">
        <f>ROUND(E20*1,0)</f>
        <v>1027</v>
      </c>
      <c r="G20" s="618">
        <f t="shared" si="1"/>
        <v>1211.86</v>
      </c>
      <c r="H20" s="492"/>
    </row>
    <row r="21" spans="1:8" ht="12.75">
      <c r="A21" s="1250"/>
      <c r="B21" s="678"/>
      <c r="C21" s="135" t="s">
        <v>785</v>
      </c>
      <c r="D21" s="30">
        <v>42.5</v>
      </c>
      <c r="E21" s="681">
        <f t="shared" si="0"/>
        <v>529</v>
      </c>
      <c r="F21" s="684">
        <f aca="true" t="shared" si="2" ref="F21:F43">ROUND(E21*1,0)</f>
        <v>529</v>
      </c>
      <c r="G21" s="618">
        <f t="shared" si="1"/>
        <v>624.2199999999999</v>
      </c>
      <c r="H21" s="492"/>
    </row>
    <row r="22" spans="1:8" ht="12.75">
      <c r="A22" s="1250"/>
      <c r="B22" s="678"/>
      <c r="C22" s="135" t="s">
        <v>786</v>
      </c>
      <c r="D22" s="30">
        <v>82.5</v>
      </c>
      <c r="E22" s="681">
        <f t="shared" si="0"/>
        <v>1027</v>
      </c>
      <c r="F22" s="684">
        <f t="shared" si="2"/>
        <v>1027</v>
      </c>
      <c r="G22" s="618">
        <f t="shared" si="1"/>
        <v>1211.86</v>
      </c>
      <c r="H22" s="492"/>
    </row>
    <row r="23" spans="1:8" ht="16.5" customHeight="1">
      <c r="A23" s="1250"/>
      <c r="B23" s="678"/>
      <c r="C23" s="135" t="s">
        <v>80</v>
      </c>
      <c r="D23" s="30">
        <v>212.5</v>
      </c>
      <c r="E23" s="681">
        <f t="shared" si="0"/>
        <v>2646</v>
      </c>
      <c r="F23" s="684">
        <f t="shared" si="2"/>
        <v>2646</v>
      </c>
      <c r="G23" s="618">
        <f t="shared" si="1"/>
        <v>3122.2799999999997</v>
      </c>
      <c r="H23" s="492"/>
    </row>
    <row r="24" spans="1:8" ht="15" customHeight="1">
      <c r="A24" s="1250"/>
      <c r="B24" s="678"/>
      <c r="C24" s="135" t="s">
        <v>0</v>
      </c>
      <c r="D24" s="30">
        <v>10</v>
      </c>
      <c r="E24" s="681">
        <f t="shared" si="0"/>
        <v>125</v>
      </c>
      <c r="F24" s="684">
        <f>ROUND(E24*1,0)</f>
        <v>125</v>
      </c>
      <c r="G24" s="618">
        <f t="shared" si="1"/>
        <v>147.5</v>
      </c>
      <c r="H24" s="492"/>
    </row>
    <row r="25" spans="1:8" ht="42.75" customHeight="1">
      <c r="A25" s="1250"/>
      <c r="B25" s="678"/>
      <c r="C25" s="135" t="s">
        <v>1</v>
      </c>
      <c r="D25" s="30">
        <v>165</v>
      </c>
      <c r="E25" s="681">
        <f t="shared" si="0"/>
        <v>2055</v>
      </c>
      <c r="F25" s="684">
        <f t="shared" si="2"/>
        <v>2055</v>
      </c>
      <c r="G25" s="618">
        <f t="shared" si="1"/>
        <v>2424.9</v>
      </c>
      <c r="H25" s="492"/>
    </row>
    <row r="26" spans="1:8" ht="12.75">
      <c r="A26" s="1250"/>
      <c r="B26" s="678"/>
      <c r="C26" s="135" t="s">
        <v>2</v>
      </c>
      <c r="D26" s="30">
        <v>162.5</v>
      </c>
      <c r="E26" s="681">
        <f t="shared" si="0"/>
        <v>2024</v>
      </c>
      <c r="F26" s="684">
        <f t="shared" si="2"/>
        <v>2024</v>
      </c>
      <c r="G26" s="618">
        <f t="shared" si="1"/>
        <v>2388.3199999999997</v>
      </c>
      <c r="H26" s="492"/>
    </row>
    <row r="27" spans="1:8" ht="12.75">
      <c r="A27" s="1250"/>
      <c r="B27" s="678"/>
      <c r="C27" s="135" t="s">
        <v>81</v>
      </c>
      <c r="D27" s="30">
        <v>82.5</v>
      </c>
      <c r="E27" s="681">
        <f t="shared" si="0"/>
        <v>1027</v>
      </c>
      <c r="F27" s="684">
        <f t="shared" si="2"/>
        <v>1027</v>
      </c>
      <c r="G27" s="618">
        <f t="shared" si="1"/>
        <v>1211.86</v>
      </c>
      <c r="H27" s="492"/>
    </row>
    <row r="28" spans="1:8" ht="12.75">
      <c r="A28" s="1250"/>
      <c r="B28" s="678"/>
      <c r="C28" s="135" t="s">
        <v>3</v>
      </c>
      <c r="D28" s="30">
        <v>112.5</v>
      </c>
      <c r="E28" s="681">
        <f t="shared" si="0"/>
        <v>1401</v>
      </c>
      <c r="F28" s="684">
        <f t="shared" si="2"/>
        <v>1401</v>
      </c>
      <c r="G28" s="618">
        <f t="shared" si="1"/>
        <v>1653.1799999999998</v>
      </c>
      <c r="H28" s="492"/>
    </row>
    <row r="29" spans="1:8" ht="29.25" customHeight="1">
      <c r="A29" s="1250"/>
      <c r="B29" s="678"/>
      <c r="C29" s="135" t="s">
        <v>4</v>
      </c>
      <c r="D29" s="30">
        <v>132.5</v>
      </c>
      <c r="E29" s="681">
        <f t="shared" si="0"/>
        <v>1650</v>
      </c>
      <c r="F29" s="684">
        <f t="shared" si="2"/>
        <v>1650</v>
      </c>
      <c r="G29" s="618">
        <f t="shared" si="1"/>
        <v>1947</v>
      </c>
      <c r="H29" s="492"/>
    </row>
    <row r="30" spans="1:8" ht="12.75">
      <c r="A30" s="1250"/>
      <c r="B30" s="678"/>
      <c r="C30" s="135" t="s">
        <v>5</v>
      </c>
      <c r="D30" s="26">
        <v>312.5</v>
      </c>
      <c r="E30" s="681">
        <f t="shared" si="0"/>
        <v>3892</v>
      </c>
      <c r="F30" s="684">
        <f t="shared" si="2"/>
        <v>3892</v>
      </c>
      <c r="G30" s="618">
        <f t="shared" si="1"/>
        <v>4592.5599999999995</v>
      </c>
      <c r="H30" s="492"/>
    </row>
    <row r="31" spans="1:8" ht="12.75">
      <c r="A31" s="1250"/>
      <c r="B31" s="678"/>
      <c r="C31" s="135" t="s">
        <v>6</v>
      </c>
      <c r="D31" s="30">
        <v>72.5</v>
      </c>
      <c r="E31" s="681">
        <f t="shared" si="0"/>
        <v>903</v>
      </c>
      <c r="F31" s="684">
        <f t="shared" si="2"/>
        <v>903</v>
      </c>
      <c r="G31" s="618">
        <f t="shared" si="1"/>
        <v>1065.54</v>
      </c>
      <c r="H31" s="492"/>
    </row>
    <row r="32" spans="1:8" ht="16.5" customHeight="1">
      <c r="A32" s="1250"/>
      <c r="B32" s="678"/>
      <c r="C32" s="135" t="s">
        <v>7</v>
      </c>
      <c r="D32" s="30">
        <v>72.5</v>
      </c>
      <c r="E32" s="681">
        <f t="shared" si="0"/>
        <v>903</v>
      </c>
      <c r="F32" s="684">
        <f t="shared" si="2"/>
        <v>903</v>
      </c>
      <c r="G32" s="618">
        <f t="shared" si="1"/>
        <v>1065.54</v>
      </c>
      <c r="H32" s="492"/>
    </row>
    <row r="33" spans="1:8" ht="12.75">
      <c r="A33" s="1250"/>
      <c r="B33" s="678"/>
      <c r="C33" s="135" t="s">
        <v>8</v>
      </c>
      <c r="D33" s="30">
        <v>62.5</v>
      </c>
      <c r="E33" s="681">
        <f t="shared" si="0"/>
        <v>778</v>
      </c>
      <c r="F33" s="684">
        <f t="shared" si="2"/>
        <v>778</v>
      </c>
      <c r="G33" s="618">
        <f t="shared" si="1"/>
        <v>918.04</v>
      </c>
      <c r="H33" s="492"/>
    </row>
    <row r="34" spans="1:8" ht="17.25" customHeight="1">
      <c r="A34" s="1250"/>
      <c r="B34" s="678"/>
      <c r="C34" s="135" t="s">
        <v>9</v>
      </c>
      <c r="D34" s="30">
        <v>87.5</v>
      </c>
      <c r="E34" s="681">
        <f t="shared" si="0"/>
        <v>1090</v>
      </c>
      <c r="F34" s="684">
        <f>ROUND(E34*1,0)</f>
        <v>1090</v>
      </c>
      <c r="G34" s="618">
        <f t="shared" si="1"/>
        <v>1286.2</v>
      </c>
      <c r="H34" s="492"/>
    </row>
    <row r="35" spans="1:8" ht="42" customHeight="1">
      <c r="A35" s="1250"/>
      <c r="B35" s="678"/>
      <c r="C35" s="135" t="s">
        <v>10</v>
      </c>
      <c r="D35" s="30">
        <v>212.5</v>
      </c>
      <c r="E35" s="681">
        <f t="shared" si="0"/>
        <v>2646</v>
      </c>
      <c r="F35" s="684">
        <f>ROUND(E35*1,0)</f>
        <v>2646</v>
      </c>
      <c r="G35" s="618">
        <f t="shared" si="1"/>
        <v>3122.2799999999997</v>
      </c>
      <c r="H35" s="492"/>
    </row>
    <row r="36" spans="1:8" ht="28.5" customHeight="1">
      <c r="A36" s="1250"/>
      <c r="B36" s="678"/>
      <c r="C36" s="135" t="s">
        <v>11</v>
      </c>
      <c r="D36" s="30">
        <v>32.5</v>
      </c>
      <c r="E36" s="681">
        <f t="shared" si="0"/>
        <v>405</v>
      </c>
      <c r="F36" s="684">
        <f>ROUND(E36*1,0)</f>
        <v>405</v>
      </c>
      <c r="G36" s="618">
        <f t="shared" si="1"/>
        <v>477.9</v>
      </c>
      <c r="H36" s="492"/>
    </row>
    <row r="37" spans="1:8" ht="11.25" customHeight="1">
      <c r="A37" s="1250"/>
      <c r="B37" s="678"/>
      <c r="C37" s="135" t="s">
        <v>37</v>
      </c>
      <c r="D37" s="30">
        <v>162.5</v>
      </c>
      <c r="E37" s="681">
        <f t="shared" si="0"/>
        <v>2024</v>
      </c>
      <c r="F37" s="684">
        <f>ROUND(E37*1,0)</f>
        <v>2024</v>
      </c>
      <c r="G37" s="618">
        <f t="shared" si="1"/>
        <v>2388.3199999999997</v>
      </c>
      <c r="H37" s="492"/>
    </row>
    <row r="38" spans="1:8" ht="27" customHeight="1">
      <c r="A38" s="1250"/>
      <c r="B38" s="678"/>
      <c r="C38" s="415" t="s">
        <v>325</v>
      </c>
      <c r="D38" s="105">
        <v>130</v>
      </c>
      <c r="E38" s="681">
        <f>ROUND(D38*$H$18,0)+355.64</f>
        <v>1974.6399999999999</v>
      </c>
      <c r="F38" s="684">
        <f t="shared" si="2"/>
        <v>1975</v>
      </c>
      <c r="G38" s="618">
        <f t="shared" si="1"/>
        <v>2330.5</v>
      </c>
      <c r="H38" s="492"/>
    </row>
    <row r="39" spans="1:8" ht="25.5">
      <c r="A39" s="1250"/>
      <c r="B39" s="678"/>
      <c r="C39" s="415" t="s">
        <v>69</v>
      </c>
      <c r="D39" s="105">
        <v>60</v>
      </c>
      <c r="E39" s="681">
        <f t="shared" si="0"/>
        <v>747</v>
      </c>
      <c r="F39" s="684">
        <f t="shared" si="2"/>
        <v>747</v>
      </c>
      <c r="G39" s="618">
        <f t="shared" si="1"/>
        <v>881.4599999999999</v>
      </c>
      <c r="H39" s="492"/>
    </row>
    <row r="40" spans="1:8" ht="30" customHeight="1">
      <c r="A40" s="1250"/>
      <c r="B40" s="678"/>
      <c r="C40" s="415" t="s">
        <v>70</v>
      </c>
      <c r="D40" s="105">
        <v>80</v>
      </c>
      <c r="E40" s="681">
        <f t="shared" si="0"/>
        <v>996</v>
      </c>
      <c r="F40" s="684">
        <f t="shared" si="2"/>
        <v>996</v>
      </c>
      <c r="G40" s="618">
        <f t="shared" si="1"/>
        <v>1175.28</v>
      </c>
      <c r="H40" s="492"/>
    </row>
    <row r="41" spans="1:8" ht="12.75">
      <c r="A41" s="1250"/>
      <c r="B41" s="678"/>
      <c r="C41" s="135" t="s">
        <v>205</v>
      </c>
      <c r="D41" s="30">
        <v>20</v>
      </c>
      <c r="E41" s="681">
        <f t="shared" si="0"/>
        <v>249</v>
      </c>
      <c r="F41" s="684">
        <f t="shared" si="2"/>
        <v>249</v>
      </c>
      <c r="G41" s="618">
        <f t="shared" si="1"/>
        <v>293.82</v>
      </c>
      <c r="H41" s="492"/>
    </row>
    <row r="42" spans="1:8" ht="12.75">
      <c r="A42" s="1250"/>
      <c r="B42" s="678"/>
      <c r="C42" s="135" t="s">
        <v>38</v>
      </c>
      <c r="D42" s="30">
        <v>20</v>
      </c>
      <c r="E42" s="681">
        <f t="shared" si="0"/>
        <v>249</v>
      </c>
      <c r="F42" s="684">
        <f t="shared" si="2"/>
        <v>249</v>
      </c>
      <c r="G42" s="618">
        <f t="shared" si="1"/>
        <v>293.82</v>
      </c>
      <c r="H42" s="492"/>
    </row>
    <row r="43" spans="1:8" ht="18" customHeight="1" thickBot="1">
      <c r="A43" s="1250"/>
      <c r="B43" s="679"/>
      <c r="C43" s="157" t="s">
        <v>39</v>
      </c>
      <c r="D43" s="96">
        <v>40</v>
      </c>
      <c r="E43" s="686">
        <f t="shared" si="0"/>
        <v>498</v>
      </c>
      <c r="F43" s="687">
        <f t="shared" si="2"/>
        <v>498</v>
      </c>
      <c r="G43" s="619">
        <f t="shared" si="1"/>
        <v>587.64</v>
      </c>
      <c r="H43" s="492"/>
    </row>
    <row r="44" spans="1:8" ht="16.5" customHeight="1">
      <c r="A44" s="1088" t="s">
        <v>243</v>
      </c>
      <c r="B44" s="1246" t="s">
        <v>42</v>
      </c>
      <c r="C44" s="462" t="s">
        <v>13</v>
      </c>
      <c r="D44" s="97">
        <v>15</v>
      </c>
      <c r="E44" s="693">
        <f aca="true" t="shared" si="3" ref="E44:E52">ROUND(D44*$H$16,0)</f>
        <v>187</v>
      </c>
      <c r="F44" s="696">
        <f aca="true" t="shared" si="4" ref="F44:F52">ROUND(E44*1,0)</f>
        <v>187</v>
      </c>
      <c r="G44" s="617">
        <f>F44*1.18</f>
        <v>220.66</v>
      </c>
      <c r="H44" s="492"/>
    </row>
    <row r="45" spans="1:8" ht="17.25" customHeight="1">
      <c r="A45" s="1092"/>
      <c r="B45" s="1247"/>
      <c r="C45" s="463" t="s">
        <v>14</v>
      </c>
      <c r="D45" s="38">
        <v>10</v>
      </c>
      <c r="E45" s="694">
        <f t="shared" si="3"/>
        <v>125</v>
      </c>
      <c r="F45" s="684">
        <f t="shared" si="4"/>
        <v>125</v>
      </c>
      <c r="G45" s="618">
        <f t="shared" si="1"/>
        <v>147.5</v>
      </c>
      <c r="H45" s="492"/>
    </row>
    <row r="46" spans="1:8" ht="17.25" customHeight="1">
      <c r="A46" s="1092"/>
      <c r="B46" s="1247"/>
      <c r="C46" s="463" t="s">
        <v>15</v>
      </c>
      <c r="D46" s="38">
        <v>15</v>
      </c>
      <c r="E46" s="694">
        <f>ROUND(D46*$H$16,0)+23.75</f>
        <v>210.75</v>
      </c>
      <c r="F46" s="684">
        <f t="shared" si="4"/>
        <v>211</v>
      </c>
      <c r="G46" s="618">
        <f t="shared" si="1"/>
        <v>248.98</v>
      </c>
      <c r="H46" s="492"/>
    </row>
    <row r="47" spans="1:8" ht="17.25" customHeight="1">
      <c r="A47" s="1092"/>
      <c r="B47" s="1247"/>
      <c r="C47" s="691" t="s">
        <v>16</v>
      </c>
      <c r="D47" s="38">
        <v>15</v>
      </c>
      <c r="E47" s="694">
        <f t="shared" si="3"/>
        <v>187</v>
      </c>
      <c r="F47" s="684">
        <f t="shared" si="4"/>
        <v>187</v>
      </c>
      <c r="G47" s="618">
        <f t="shared" si="1"/>
        <v>220.66</v>
      </c>
      <c r="H47" s="492"/>
    </row>
    <row r="48" spans="1:8" ht="28.5" customHeight="1">
      <c r="A48" s="1092"/>
      <c r="B48" s="1247"/>
      <c r="C48" s="692" t="s">
        <v>17</v>
      </c>
      <c r="D48" s="38">
        <v>25</v>
      </c>
      <c r="E48" s="694">
        <f t="shared" si="3"/>
        <v>311</v>
      </c>
      <c r="F48" s="684">
        <f t="shared" si="4"/>
        <v>311</v>
      </c>
      <c r="G48" s="618">
        <f t="shared" si="1"/>
        <v>366.97999999999996</v>
      </c>
      <c r="H48" s="492"/>
    </row>
    <row r="49" spans="1:8" ht="14.25" customHeight="1">
      <c r="A49" s="1092"/>
      <c r="B49" s="1247"/>
      <c r="C49" s="463" t="s">
        <v>18</v>
      </c>
      <c r="D49" s="38">
        <v>10</v>
      </c>
      <c r="E49" s="694">
        <f>ROUND(D49*$H$16,0)+23.75</f>
        <v>148.75</v>
      </c>
      <c r="F49" s="684">
        <f t="shared" si="4"/>
        <v>149</v>
      </c>
      <c r="G49" s="618">
        <f t="shared" si="1"/>
        <v>175.82</v>
      </c>
      <c r="H49" s="492"/>
    </row>
    <row r="50" spans="1:8" ht="25.5" customHeight="1">
      <c r="A50" s="1092"/>
      <c r="B50" s="1247"/>
      <c r="C50" s="692" t="s">
        <v>787</v>
      </c>
      <c r="D50" s="38">
        <v>13</v>
      </c>
      <c r="E50" s="694">
        <f>ROUND(D50*$H$16,0)+23.75</f>
        <v>185.75</v>
      </c>
      <c r="F50" s="684">
        <f t="shared" si="4"/>
        <v>186</v>
      </c>
      <c r="G50" s="618">
        <f t="shared" si="1"/>
        <v>219.48</v>
      </c>
      <c r="H50" s="492"/>
    </row>
    <row r="51" spans="1:8" ht="30" customHeight="1" thickBot="1">
      <c r="A51" s="1131"/>
      <c r="B51" s="1248"/>
      <c r="C51" s="464" t="s">
        <v>20</v>
      </c>
      <c r="D51" s="258">
        <v>20</v>
      </c>
      <c r="E51" s="695">
        <f>ROUND(D51*$H$16,0)+23.75</f>
        <v>272.75</v>
      </c>
      <c r="F51" s="685">
        <f t="shared" si="4"/>
        <v>273</v>
      </c>
      <c r="G51" s="619">
        <f t="shared" si="1"/>
        <v>322.14</v>
      </c>
      <c r="H51" s="492"/>
    </row>
    <row r="52" spans="1:8" ht="31.5" customHeight="1" thickBot="1">
      <c r="A52" s="129" t="s">
        <v>244</v>
      </c>
      <c r="B52" s="567" t="s">
        <v>215</v>
      </c>
      <c r="C52" s="688" t="s">
        <v>23</v>
      </c>
      <c r="D52" s="689">
        <v>120</v>
      </c>
      <c r="E52" s="698">
        <f t="shared" si="3"/>
        <v>1494</v>
      </c>
      <c r="F52" s="690">
        <f t="shared" si="4"/>
        <v>1494</v>
      </c>
      <c r="G52" s="648">
        <f t="shared" si="1"/>
        <v>1762.9199999999998</v>
      </c>
      <c r="H52" s="492"/>
    </row>
    <row r="53" spans="1:8" ht="27" customHeight="1">
      <c r="A53" s="645" t="s">
        <v>245</v>
      </c>
      <c r="B53" s="1230" t="s">
        <v>826</v>
      </c>
      <c r="C53" s="649" t="s">
        <v>827</v>
      </c>
      <c r="D53" s="29">
        <v>187.5</v>
      </c>
      <c r="E53" s="699">
        <f>ROUND(D53*$H$18,0)</f>
        <v>2335</v>
      </c>
      <c r="F53" s="644">
        <f>ROUND(E54*1,0)</f>
        <v>2335</v>
      </c>
      <c r="G53" s="697">
        <f>F53*1.18</f>
        <v>2755.2999999999997</v>
      </c>
      <c r="H53" s="252"/>
    </row>
    <row r="54" spans="1:8" ht="15" customHeight="1">
      <c r="A54" s="643"/>
      <c r="B54" s="1231"/>
      <c r="C54" s="239" t="s">
        <v>828</v>
      </c>
      <c r="D54" s="18">
        <v>187.5</v>
      </c>
      <c r="E54" s="681">
        <f>ROUND(D54*$H$18,0)</f>
        <v>2335</v>
      </c>
      <c r="F54" s="700">
        <f>ROUND(E55*1,0)</f>
        <v>2335</v>
      </c>
      <c r="G54" s="618">
        <f>F54*1.18</f>
        <v>2755.2999999999997</v>
      </c>
      <c r="H54" s="252"/>
    </row>
    <row r="55" spans="1:8" ht="16.5" customHeight="1">
      <c r="A55" s="643"/>
      <c r="B55" s="1231"/>
      <c r="C55" s="239" t="s">
        <v>829</v>
      </c>
      <c r="D55" s="18">
        <v>187.5</v>
      </c>
      <c r="E55" s="681">
        <f>ROUND(D55*$H$18,0)</f>
        <v>2335</v>
      </c>
      <c r="F55" s="700">
        <f>ROUND(E56*1,0)</f>
        <v>2335</v>
      </c>
      <c r="G55" s="618">
        <f>F55*1.18</f>
        <v>2755.2999999999997</v>
      </c>
      <c r="H55" s="252"/>
    </row>
    <row r="56" spans="1:8" ht="25.5" customHeight="1">
      <c r="A56" s="563"/>
      <c r="B56" s="646"/>
      <c r="C56" s="239" t="s">
        <v>830</v>
      </c>
      <c r="D56" s="18">
        <v>187.5</v>
      </c>
      <c r="E56" s="681">
        <f>ROUND(D56*$H$18,0)</f>
        <v>2335</v>
      </c>
      <c r="F56" s="700">
        <f>ROUND(E57*1,0)</f>
        <v>2335</v>
      </c>
      <c r="G56" s="618">
        <f>F56*1.18</f>
        <v>2755.2999999999997</v>
      </c>
      <c r="H56" s="252"/>
    </row>
    <row r="57" spans="1:8" ht="16.5" customHeight="1" thickBot="1">
      <c r="A57" s="565"/>
      <c r="B57" s="647"/>
      <c r="C57" s="650" t="s">
        <v>831</v>
      </c>
      <c r="D57" s="79">
        <v>187.5</v>
      </c>
      <c r="E57" s="682">
        <f>ROUND(D57*$H$18,0)</f>
        <v>2335</v>
      </c>
      <c r="F57" s="701">
        <f>ROUND(E57*1,0)</f>
        <v>2335</v>
      </c>
      <c r="G57" s="619">
        <f>F57*1.18</f>
        <v>2755.2999999999997</v>
      </c>
      <c r="H57" s="252"/>
    </row>
  </sheetData>
  <sheetProtection/>
  <mergeCells count="12">
    <mergeCell ref="B53:B55"/>
    <mergeCell ref="A5:H5"/>
    <mergeCell ref="A44:A51"/>
    <mergeCell ref="B44:B51"/>
    <mergeCell ref="A14:A43"/>
    <mergeCell ref="B13:C13"/>
    <mergeCell ref="B12:C12"/>
    <mergeCell ref="B2:H2"/>
    <mergeCell ref="B1:H1"/>
    <mergeCell ref="B3:F3"/>
    <mergeCell ref="B4:F4"/>
    <mergeCell ref="B6:F6"/>
  </mergeCells>
  <printOptions/>
  <pageMargins left="1.1811023622047245" right="0.1968503937007874" top="0.3937007874015748" bottom="0.4724409448818898" header="0.3937007874015748" footer="0.5118110236220472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zoomScale="154" zoomScaleNormal="154" zoomScalePageLayoutView="0" workbookViewId="0" topLeftCell="A1">
      <selection activeCell="P8" sqref="P8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23.28125" style="0" customWidth="1"/>
    <col min="4" max="4" width="10.421875" style="0" hidden="1" customWidth="1"/>
    <col min="5" max="5" width="11.140625" style="0" hidden="1" customWidth="1"/>
    <col min="6" max="6" width="25.421875" style="0" customWidth="1"/>
    <col min="7" max="7" width="21.28125" style="0" customWidth="1"/>
    <col min="8" max="8" width="12.00390625" style="0" hidden="1" customWidth="1"/>
    <col min="9" max="9" width="9.421875" style="0" hidden="1" customWidth="1"/>
    <col min="10" max="10" width="0.13671875" style="0" hidden="1" customWidth="1"/>
    <col min="11" max="11" width="11.7109375" style="0" hidden="1" customWidth="1"/>
    <col min="12" max="31" width="9.00390625" style="0" customWidth="1"/>
  </cols>
  <sheetData>
    <row r="1" spans="1:10" ht="12.75">
      <c r="A1" s="2"/>
      <c r="B1" s="3"/>
      <c r="C1" s="3"/>
      <c r="D1" s="1111" t="s">
        <v>371</v>
      </c>
      <c r="E1" s="1111"/>
      <c r="F1" s="1111"/>
      <c r="G1" s="1111"/>
      <c r="H1" s="1111"/>
      <c r="I1" s="1111"/>
      <c r="J1" s="1111"/>
    </row>
    <row r="2" spans="1:10" ht="36" customHeight="1">
      <c r="A2" s="2"/>
      <c r="B2" s="1"/>
      <c r="C2" s="1"/>
      <c r="D2" s="1112" t="s">
        <v>949</v>
      </c>
      <c r="E2" s="1112"/>
      <c r="F2" s="1112"/>
      <c r="G2" s="1112"/>
      <c r="H2" s="1112"/>
      <c r="I2" s="1112"/>
      <c r="J2" s="1112"/>
    </row>
    <row r="3" spans="1:5" ht="12.75">
      <c r="A3" s="2"/>
      <c r="B3" s="2"/>
      <c r="C3" s="2"/>
      <c r="D3" s="2"/>
      <c r="E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1057"/>
      <c r="H4" s="4"/>
    </row>
    <row r="5" spans="1:8" ht="13.5" customHeight="1">
      <c r="A5" s="1057" t="s">
        <v>464</v>
      </c>
      <c r="B5" s="1057"/>
      <c r="C5" s="1057"/>
      <c r="D5" s="1057"/>
      <c r="E5" s="1057"/>
      <c r="F5" s="1057"/>
      <c r="G5" s="1057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1057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1064"/>
      <c r="H7" s="4"/>
    </row>
    <row r="8" spans="1:7" ht="12.75">
      <c r="A8" s="2"/>
      <c r="B8" s="2"/>
      <c r="C8" s="2"/>
      <c r="D8" s="4"/>
      <c r="E8" s="4"/>
      <c r="F8" s="4"/>
      <c r="G8" s="4"/>
    </row>
    <row r="9" spans="1:11" ht="45.75" customHeight="1">
      <c r="A9" s="6" t="s">
        <v>671</v>
      </c>
      <c r="B9" s="6" t="s">
        <v>450</v>
      </c>
      <c r="C9" s="17" t="s">
        <v>452</v>
      </c>
      <c r="D9" s="7" t="s">
        <v>947</v>
      </c>
      <c r="E9" s="7" t="s">
        <v>948</v>
      </c>
      <c r="F9" s="7" t="s">
        <v>485</v>
      </c>
      <c r="G9" s="7" t="s">
        <v>152</v>
      </c>
      <c r="H9" s="458"/>
      <c r="I9" s="458"/>
      <c r="J9" s="458"/>
      <c r="K9" s="458" t="s">
        <v>946</v>
      </c>
    </row>
    <row r="10" spans="1:11" ht="12.75">
      <c r="A10" s="6"/>
      <c r="B10" s="6"/>
      <c r="C10" s="6"/>
      <c r="D10" s="8" t="s">
        <v>674</v>
      </c>
      <c r="E10" s="8" t="s">
        <v>674</v>
      </c>
      <c r="F10" s="8" t="s">
        <v>674</v>
      </c>
      <c r="G10" s="8" t="s">
        <v>674</v>
      </c>
      <c r="H10" s="459"/>
      <c r="J10" s="116" t="s">
        <v>816</v>
      </c>
      <c r="K10" s="615">
        <v>0.05</v>
      </c>
    </row>
    <row r="11" spans="1:11" ht="12.75">
      <c r="A11" s="9" t="s">
        <v>675</v>
      </c>
      <c r="B11" s="10" t="s">
        <v>523</v>
      </c>
      <c r="C11" s="10" t="s">
        <v>524</v>
      </c>
      <c r="D11" s="11">
        <v>4</v>
      </c>
      <c r="E11" s="11">
        <v>4</v>
      </c>
      <c r="F11" s="11">
        <v>4</v>
      </c>
      <c r="G11" s="11">
        <v>5</v>
      </c>
      <c r="H11" s="459"/>
      <c r="J11" s="116" t="s">
        <v>468</v>
      </c>
      <c r="K11" s="615">
        <v>0.05</v>
      </c>
    </row>
    <row r="12" spans="1:11" ht="16.5" thickBot="1">
      <c r="A12" s="59"/>
      <c r="B12" s="71" t="s">
        <v>151</v>
      </c>
      <c r="C12" s="60"/>
      <c r="D12" s="61"/>
      <c r="E12" s="61"/>
      <c r="F12" s="61"/>
      <c r="G12" s="61"/>
      <c r="H12" s="459"/>
      <c r="J12" s="116" t="s">
        <v>817</v>
      </c>
      <c r="K12" s="615">
        <v>0.05</v>
      </c>
    </row>
    <row r="13" spans="1:8" s="493" customFormat="1" ht="13.5" customHeight="1" thickBot="1">
      <c r="A13" s="1261">
        <v>1</v>
      </c>
      <c r="B13" s="1257" t="s">
        <v>832</v>
      </c>
      <c r="C13" s="658" t="s">
        <v>451</v>
      </c>
      <c r="D13" s="621">
        <f aca="true" t="shared" si="0" ref="D13:D26">E13*1.05</f>
        <v>19.8975</v>
      </c>
      <c r="E13" s="621">
        <v>18.95</v>
      </c>
      <c r="F13" s="621">
        <f>D13*1.2</f>
        <v>23.877</v>
      </c>
      <c r="G13" s="622">
        <f>F13*1.2</f>
        <v>28.652399999999997</v>
      </c>
      <c r="H13" s="623"/>
    </row>
    <row r="14" spans="1:7" s="493" customFormat="1" ht="13.5" customHeight="1" thickBot="1">
      <c r="A14" s="1262"/>
      <c r="B14" s="1258"/>
      <c r="C14" s="659" t="s">
        <v>454</v>
      </c>
      <c r="D14" s="621">
        <f t="shared" si="0"/>
        <v>19.068</v>
      </c>
      <c r="E14" s="555">
        <v>18.16</v>
      </c>
      <c r="F14" s="416">
        <f>D14*1.2</f>
        <v>22.881600000000002</v>
      </c>
      <c r="G14" s="417">
        <f>F14*1.2</f>
        <v>27.45792</v>
      </c>
    </row>
    <row r="15" spans="1:7" s="493" customFormat="1" ht="13.5" customHeight="1" thickBot="1">
      <c r="A15" s="1262"/>
      <c r="B15" s="1258"/>
      <c r="C15" s="659" t="s">
        <v>453</v>
      </c>
      <c r="D15" s="621">
        <f t="shared" si="0"/>
        <v>18.2805</v>
      </c>
      <c r="E15" s="555">
        <v>17.41</v>
      </c>
      <c r="F15" s="416">
        <f>D15*1.2</f>
        <v>21.9366</v>
      </c>
      <c r="G15" s="417">
        <f aca="true" t="shared" si="1" ref="G15:G25">F15*1.2</f>
        <v>26.323919999999998</v>
      </c>
    </row>
    <row r="16" spans="1:7" s="493" customFormat="1" ht="13.5" customHeight="1" thickBot="1">
      <c r="A16" s="1262"/>
      <c r="B16" s="1258"/>
      <c r="C16" s="659" t="s">
        <v>455</v>
      </c>
      <c r="D16" s="621">
        <f t="shared" si="0"/>
        <v>17.514</v>
      </c>
      <c r="E16" s="555">
        <v>16.68</v>
      </c>
      <c r="F16" s="416">
        <f aca="true" t="shared" si="2" ref="F16:F25">D16*1.2</f>
        <v>21.0168</v>
      </c>
      <c r="G16" s="417">
        <f t="shared" si="1"/>
        <v>25.22016</v>
      </c>
    </row>
    <row r="17" spans="1:9" s="493" customFormat="1" ht="13.5" customHeight="1" thickBot="1">
      <c r="A17" s="1262"/>
      <c r="B17" s="1258"/>
      <c r="C17" s="659" t="s">
        <v>456</v>
      </c>
      <c r="D17" s="621">
        <f t="shared" si="0"/>
        <v>16.8</v>
      </c>
      <c r="E17" s="555">
        <v>16</v>
      </c>
      <c r="F17" s="416">
        <f>D17*1.2</f>
        <v>20.16</v>
      </c>
      <c r="G17" s="417">
        <f t="shared" si="1"/>
        <v>24.192</v>
      </c>
      <c r="I17" s="493" t="s">
        <v>147</v>
      </c>
    </row>
    <row r="18" spans="1:7" s="493" customFormat="1" ht="13.5" customHeight="1" thickBot="1">
      <c r="A18" s="1262"/>
      <c r="B18" s="1258"/>
      <c r="C18" s="659" t="s">
        <v>457</v>
      </c>
      <c r="D18" s="621">
        <f t="shared" si="0"/>
        <v>16.107</v>
      </c>
      <c r="E18" s="555">
        <v>15.34</v>
      </c>
      <c r="F18" s="416">
        <f t="shared" si="2"/>
        <v>19.3284</v>
      </c>
      <c r="G18" s="417">
        <f t="shared" si="1"/>
        <v>23.194079999999996</v>
      </c>
    </row>
    <row r="19" spans="1:7" s="493" customFormat="1" ht="13.5" customHeight="1" thickBot="1">
      <c r="A19" s="1262"/>
      <c r="B19" s="1258"/>
      <c r="C19" s="659" t="s">
        <v>458</v>
      </c>
      <c r="D19" s="621">
        <f t="shared" si="0"/>
        <v>15.466500000000002</v>
      </c>
      <c r="E19" s="555">
        <v>14.73</v>
      </c>
      <c r="F19" s="416">
        <f>D19*1.2</f>
        <v>18.559800000000003</v>
      </c>
      <c r="G19" s="417">
        <f t="shared" si="1"/>
        <v>22.271760000000004</v>
      </c>
    </row>
    <row r="20" spans="1:7" s="493" customFormat="1" ht="13.5" customHeight="1" thickBot="1">
      <c r="A20" s="1262"/>
      <c r="B20" s="1258"/>
      <c r="C20" s="659" t="s">
        <v>459</v>
      </c>
      <c r="D20" s="621">
        <f t="shared" si="0"/>
        <v>14.836500000000001</v>
      </c>
      <c r="E20" s="555">
        <v>14.13</v>
      </c>
      <c r="F20" s="416">
        <f t="shared" si="2"/>
        <v>17.8038</v>
      </c>
      <c r="G20" s="417">
        <f t="shared" si="1"/>
        <v>21.364559999999997</v>
      </c>
    </row>
    <row r="21" spans="1:7" s="493" customFormat="1" ht="13.5" customHeight="1" thickBot="1">
      <c r="A21" s="1262"/>
      <c r="B21" s="1258"/>
      <c r="C21" s="659" t="s">
        <v>460</v>
      </c>
      <c r="D21" s="621">
        <f t="shared" si="0"/>
        <v>14.248500000000002</v>
      </c>
      <c r="E21" s="555">
        <v>13.57</v>
      </c>
      <c r="F21" s="416">
        <f t="shared" si="2"/>
        <v>17.098200000000002</v>
      </c>
      <c r="G21" s="417">
        <f t="shared" si="1"/>
        <v>20.517840000000003</v>
      </c>
    </row>
    <row r="22" spans="1:7" s="493" customFormat="1" ht="13.5" customHeight="1" thickBot="1">
      <c r="A22" s="1262"/>
      <c r="B22" s="1258"/>
      <c r="C22" s="659" t="s">
        <v>461</v>
      </c>
      <c r="D22" s="621">
        <f t="shared" si="0"/>
        <v>13.6815</v>
      </c>
      <c r="E22" s="555">
        <v>13.03</v>
      </c>
      <c r="F22" s="416">
        <f t="shared" si="2"/>
        <v>16.4178</v>
      </c>
      <c r="G22" s="417">
        <f t="shared" si="1"/>
        <v>19.701359999999998</v>
      </c>
    </row>
    <row r="23" spans="1:7" s="493" customFormat="1" ht="13.5" customHeight="1" thickBot="1">
      <c r="A23" s="1262"/>
      <c r="B23" s="1258"/>
      <c r="C23" s="659" t="s">
        <v>462</v>
      </c>
      <c r="D23" s="621">
        <f t="shared" si="0"/>
        <v>13.146</v>
      </c>
      <c r="E23" s="555">
        <v>12.52</v>
      </c>
      <c r="F23" s="416">
        <f t="shared" si="2"/>
        <v>15.7752</v>
      </c>
      <c r="G23" s="417">
        <f t="shared" si="1"/>
        <v>18.930239999999998</v>
      </c>
    </row>
    <row r="24" spans="1:7" s="493" customFormat="1" ht="13.5" customHeight="1" thickBot="1">
      <c r="A24" s="1262"/>
      <c r="B24" s="1258"/>
      <c r="C24" s="659" t="s">
        <v>463</v>
      </c>
      <c r="D24" s="621">
        <f t="shared" si="0"/>
        <v>12.631499999999999</v>
      </c>
      <c r="E24" s="555">
        <v>12.03</v>
      </c>
      <c r="F24" s="416">
        <f t="shared" si="2"/>
        <v>15.157799999999998</v>
      </c>
      <c r="G24" s="417">
        <f t="shared" si="1"/>
        <v>18.189359999999997</v>
      </c>
    </row>
    <row r="25" spans="1:7" s="493" customFormat="1" ht="13.5" customHeight="1" thickBot="1">
      <c r="A25" s="1263"/>
      <c r="B25" s="1259"/>
      <c r="C25" s="660" t="s">
        <v>467</v>
      </c>
      <c r="D25" s="621">
        <f t="shared" si="0"/>
        <v>12.138000000000002</v>
      </c>
      <c r="E25" s="625">
        <v>11.56</v>
      </c>
      <c r="F25" s="624">
        <f t="shared" si="2"/>
        <v>14.565600000000002</v>
      </c>
      <c r="G25" s="417">
        <f t="shared" si="1"/>
        <v>17.478720000000003</v>
      </c>
    </row>
    <row r="26" spans="1:7" ht="13.5" customHeight="1" thickBot="1">
      <c r="A26" s="1251">
        <v>3</v>
      </c>
      <c r="B26" s="1257" t="s">
        <v>468</v>
      </c>
      <c r="C26" s="655" t="s">
        <v>469</v>
      </c>
      <c r="D26" s="418">
        <f t="shared" si="0"/>
        <v>59.85</v>
      </c>
      <c r="E26" s="418">
        <v>57</v>
      </c>
      <c r="F26" s="418">
        <f>D26*1.1</f>
        <v>65.83500000000001</v>
      </c>
      <c r="G26" s="419">
        <f>F26*1.2</f>
        <v>79.00200000000001</v>
      </c>
    </row>
    <row r="27" spans="1:7" ht="13.5" customHeight="1" thickBot="1">
      <c r="A27" s="1252"/>
      <c r="B27" s="1258"/>
      <c r="C27" s="656" t="s">
        <v>470</v>
      </c>
      <c r="D27" s="418">
        <f aca="true" t="shared" si="3" ref="D27:D36">E27*1.05</f>
        <v>58.67400000000001</v>
      </c>
      <c r="E27" s="420">
        <v>55.88</v>
      </c>
      <c r="F27" s="420">
        <f aca="true" t="shared" si="4" ref="F27:F35">D27*1.1</f>
        <v>64.54140000000001</v>
      </c>
      <c r="G27" s="352">
        <f>F27*1.2</f>
        <v>77.44968000000001</v>
      </c>
    </row>
    <row r="28" spans="1:7" ht="13.5" customHeight="1" thickBot="1">
      <c r="A28" s="1252"/>
      <c r="B28" s="1258"/>
      <c r="C28" s="656" t="s">
        <v>471</v>
      </c>
      <c r="D28" s="418">
        <f t="shared" si="3"/>
        <v>57.519000000000005</v>
      </c>
      <c r="E28" s="420">
        <v>54.78</v>
      </c>
      <c r="F28" s="420">
        <f t="shared" si="4"/>
        <v>63.27090000000001</v>
      </c>
      <c r="G28" s="352">
        <f aca="true" t="shared" si="5" ref="G28:G36">F28*1.2</f>
        <v>75.92508000000001</v>
      </c>
    </row>
    <row r="29" spans="1:7" ht="13.5" customHeight="1" thickBot="1">
      <c r="A29" s="1252"/>
      <c r="B29" s="1258"/>
      <c r="C29" s="656" t="s">
        <v>472</v>
      </c>
      <c r="D29" s="418">
        <f t="shared" si="3"/>
        <v>56.395500000000006</v>
      </c>
      <c r="E29" s="420">
        <v>53.71</v>
      </c>
      <c r="F29" s="420">
        <f t="shared" si="4"/>
        <v>62.03505000000001</v>
      </c>
      <c r="G29" s="352">
        <f t="shared" si="5"/>
        <v>74.44206000000001</v>
      </c>
    </row>
    <row r="30" spans="1:7" ht="13.5" customHeight="1" thickBot="1">
      <c r="A30" s="1252"/>
      <c r="B30" s="1258"/>
      <c r="C30" s="656" t="s">
        <v>473</v>
      </c>
      <c r="D30" s="418">
        <f t="shared" si="3"/>
        <v>55.293</v>
      </c>
      <c r="E30" s="420">
        <v>52.66</v>
      </c>
      <c r="F30" s="420">
        <f t="shared" si="4"/>
        <v>60.822300000000006</v>
      </c>
      <c r="G30" s="352">
        <f t="shared" si="5"/>
        <v>72.98676</v>
      </c>
    </row>
    <row r="31" spans="1:7" ht="13.5" customHeight="1" thickBot="1">
      <c r="A31" s="1252"/>
      <c r="B31" s="1258"/>
      <c r="C31" s="656" t="s">
        <v>459</v>
      </c>
      <c r="D31" s="418">
        <f t="shared" si="3"/>
        <v>54.201</v>
      </c>
      <c r="E31" s="420">
        <v>51.62</v>
      </c>
      <c r="F31" s="420">
        <f t="shared" si="4"/>
        <v>59.621100000000006</v>
      </c>
      <c r="G31" s="352">
        <f t="shared" si="5"/>
        <v>71.54532</v>
      </c>
    </row>
    <row r="32" spans="1:7" ht="13.5" customHeight="1" thickBot="1">
      <c r="A32" s="1252"/>
      <c r="B32" s="1258"/>
      <c r="C32" s="656" t="s">
        <v>460</v>
      </c>
      <c r="D32" s="418">
        <f t="shared" si="3"/>
        <v>53.6655</v>
      </c>
      <c r="E32" s="420">
        <v>51.11</v>
      </c>
      <c r="F32" s="420">
        <f t="shared" si="4"/>
        <v>59.032050000000005</v>
      </c>
      <c r="G32" s="352">
        <f t="shared" si="5"/>
        <v>70.83846</v>
      </c>
    </row>
    <row r="33" spans="1:7" ht="13.5" customHeight="1" thickBot="1">
      <c r="A33" s="1252"/>
      <c r="B33" s="1258"/>
      <c r="C33" s="656" t="s">
        <v>461</v>
      </c>
      <c r="D33" s="418">
        <f t="shared" si="3"/>
        <v>53.13</v>
      </c>
      <c r="E33" s="420">
        <v>50.6</v>
      </c>
      <c r="F33" s="420">
        <f t="shared" si="4"/>
        <v>58.443000000000005</v>
      </c>
      <c r="G33" s="352">
        <f t="shared" si="5"/>
        <v>70.1316</v>
      </c>
    </row>
    <row r="34" spans="1:7" ht="13.5" customHeight="1" thickBot="1">
      <c r="A34" s="1252"/>
      <c r="B34" s="1258"/>
      <c r="C34" s="656" t="s">
        <v>462</v>
      </c>
      <c r="D34" s="418">
        <f t="shared" si="3"/>
        <v>52.080000000000005</v>
      </c>
      <c r="E34" s="420">
        <v>49.6</v>
      </c>
      <c r="F34" s="420">
        <f t="shared" si="4"/>
        <v>57.28800000000001</v>
      </c>
      <c r="G34" s="352">
        <f t="shared" si="5"/>
        <v>68.74560000000001</v>
      </c>
    </row>
    <row r="35" spans="1:7" ht="13.5" customHeight="1" thickBot="1">
      <c r="A35" s="1252"/>
      <c r="B35" s="1258"/>
      <c r="C35" s="656" t="s">
        <v>463</v>
      </c>
      <c r="D35" s="418">
        <f t="shared" si="3"/>
        <v>51.5655</v>
      </c>
      <c r="E35" s="420">
        <v>49.11</v>
      </c>
      <c r="F35" s="420">
        <f t="shared" si="4"/>
        <v>56.72205</v>
      </c>
      <c r="G35" s="352">
        <f t="shared" si="5"/>
        <v>68.06646</v>
      </c>
    </row>
    <row r="36" spans="1:7" ht="13.5" customHeight="1" thickBot="1">
      <c r="A36" s="1260"/>
      <c r="B36" s="1259"/>
      <c r="C36" s="657" t="s">
        <v>467</v>
      </c>
      <c r="D36" s="418">
        <f t="shared" si="3"/>
        <v>51.051</v>
      </c>
      <c r="E36" s="425">
        <v>48.62</v>
      </c>
      <c r="F36" s="425">
        <f>D36*1.1</f>
        <v>56.15610000000001</v>
      </c>
      <c r="G36" s="352">
        <f t="shared" si="5"/>
        <v>67.38732</v>
      </c>
    </row>
    <row r="37" spans="1:7" ht="13.5" customHeight="1">
      <c r="A37" s="1251">
        <v>4</v>
      </c>
      <c r="B37" s="1254" t="s">
        <v>474</v>
      </c>
      <c r="C37" s="653" t="s">
        <v>475</v>
      </c>
      <c r="D37" s="426">
        <f>E37*1.05</f>
        <v>80.2095</v>
      </c>
      <c r="E37" s="426">
        <v>76.39</v>
      </c>
      <c r="F37" s="426">
        <f>D37*1.1</f>
        <v>88.23045000000002</v>
      </c>
      <c r="G37" s="654">
        <f>F37*1.2</f>
        <v>105.87654000000002</v>
      </c>
    </row>
    <row r="38" spans="1:7" ht="13.5" customHeight="1">
      <c r="A38" s="1252"/>
      <c r="B38" s="1255"/>
      <c r="C38" s="390" t="s">
        <v>482</v>
      </c>
      <c r="D38" s="426">
        <f aca="true" t="shared" si="6" ref="D38:D50">E38*1.05</f>
        <v>76.755</v>
      </c>
      <c r="E38" s="423">
        <v>73.1</v>
      </c>
      <c r="F38" s="426">
        <f aca="true" t="shared" si="7" ref="F38:F50">D38*1.1</f>
        <v>84.4305</v>
      </c>
      <c r="G38" s="424">
        <f>F38*1.2</f>
        <v>101.3166</v>
      </c>
    </row>
    <row r="39" spans="1:7" ht="13.5" customHeight="1">
      <c r="A39" s="1252"/>
      <c r="B39" s="1255"/>
      <c r="C39" s="390" t="s">
        <v>476</v>
      </c>
      <c r="D39" s="426">
        <f t="shared" si="6"/>
        <v>73.962</v>
      </c>
      <c r="E39" s="423">
        <v>70.44</v>
      </c>
      <c r="F39" s="426">
        <f t="shared" si="7"/>
        <v>81.35820000000001</v>
      </c>
      <c r="G39" s="424">
        <f aca="true" t="shared" si="8" ref="G39:G50">F39*1.2</f>
        <v>97.62984000000002</v>
      </c>
    </row>
    <row r="40" spans="1:7" ht="13.5" customHeight="1">
      <c r="A40" s="1252"/>
      <c r="B40" s="1255"/>
      <c r="C40" s="390" t="s">
        <v>477</v>
      </c>
      <c r="D40" s="426">
        <f t="shared" si="6"/>
        <v>71.3685</v>
      </c>
      <c r="E40" s="423">
        <v>67.97</v>
      </c>
      <c r="F40" s="426">
        <f t="shared" si="7"/>
        <v>78.50535</v>
      </c>
      <c r="G40" s="424">
        <f t="shared" si="8"/>
        <v>94.20642000000001</v>
      </c>
    </row>
    <row r="41" spans="1:7" ht="13.5" customHeight="1">
      <c r="A41" s="1252"/>
      <c r="B41" s="1255"/>
      <c r="C41" s="390" t="s">
        <v>478</v>
      </c>
      <c r="D41" s="426">
        <f t="shared" si="6"/>
        <v>68.9535</v>
      </c>
      <c r="E41" s="423">
        <v>65.67</v>
      </c>
      <c r="F41" s="426">
        <f t="shared" si="7"/>
        <v>75.84885000000001</v>
      </c>
      <c r="G41" s="424">
        <f t="shared" si="8"/>
        <v>91.01862000000001</v>
      </c>
    </row>
    <row r="42" spans="1:7" ht="13.5" customHeight="1">
      <c r="A42" s="1252"/>
      <c r="B42" s="1255"/>
      <c r="C42" s="390" t="s">
        <v>453</v>
      </c>
      <c r="D42" s="426">
        <f t="shared" si="6"/>
        <v>66.7065</v>
      </c>
      <c r="E42" s="423">
        <v>63.53</v>
      </c>
      <c r="F42" s="426">
        <f t="shared" si="7"/>
        <v>73.37715000000001</v>
      </c>
      <c r="G42" s="424">
        <f t="shared" si="8"/>
        <v>88.05258000000002</v>
      </c>
    </row>
    <row r="43" spans="1:7" ht="13.5" customHeight="1">
      <c r="A43" s="1252"/>
      <c r="B43" s="1255"/>
      <c r="C43" s="390" t="s">
        <v>455</v>
      </c>
      <c r="D43" s="426">
        <f t="shared" si="6"/>
        <v>64.302</v>
      </c>
      <c r="E43" s="423">
        <v>61.24</v>
      </c>
      <c r="F43" s="426">
        <f t="shared" si="7"/>
        <v>70.73220000000002</v>
      </c>
      <c r="G43" s="424">
        <f t="shared" si="8"/>
        <v>84.87864000000002</v>
      </c>
    </row>
    <row r="44" spans="1:7" ht="13.5" customHeight="1">
      <c r="A44" s="1252"/>
      <c r="B44" s="1255"/>
      <c r="C44" s="390" t="s">
        <v>456</v>
      </c>
      <c r="D44" s="426">
        <f t="shared" si="6"/>
        <v>62.3385</v>
      </c>
      <c r="E44" s="423">
        <v>59.37</v>
      </c>
      <c r="F44" s="426">
        <f t="shared" si="7"/>
        <v>68.57235000000001</v>
      </c>
      <c r="G44" s="424">
        <f t="shared" si="8"/>
        <v>82.28682000000002</v>
      </c>
    </row>
    <row r="45" spans="1:7" ht="13.5" customHeight="1">
      <c r="A45" s="1252"/>
      <c r="B45" s="1255"/>
      <c r="C45" s="390" t="s">
        <v>457</v>
      </c>
      <c r="D45" s="426">
        <f t="shared" si="6"/>
        <v>60.490500000000004</v>
      </c>
      <c r="E45" s="423">
        <v>57.61</v>
      </c>
      <c r="F45" s="426">
        <f t="shared" si="7"/>
        <v>66.53955</v>
      </c>
      <c r="G45" s="424">
        <f t="shared" si="8"/>
        <v>79.84746</v>
      </c>
    </row>
    <row r="46" spans="1:7" ht="13.5" customHeight="1">
      <c r="A46" s="1252"/>
      <c r="B46" s="1255"/>
      <c r="C46" s="390" t="s">
        <v>458</v>
      </c>
      <c r="D46" s="426">
        <f t="shared" si="6"/>
        <v>58.758</v>
      </c>
      <c r="E46" s="423">
        <v>55.96</v>
      </c>
      <c r="F46" s="426">
        <f t="shared" si="7"/>
        <v>64.63380000000001</v>
      </c>
      <c r="G46" s="424">
        <f t="shared" si="8"/>
        <v>77.56056000000001</v>
      </c>
    </row>
    <row r="47" spans="1:7" ht="13.5" customHeight="1">
      <c r="A47" s="1252"/>
      <c r="B47" s="1255"/>
      <c r="C47" s="390" t="s">
        <v>479</v>
      </c>
      <c r="D47" s="426">
        <f t="shared" si="6"/>
        <v>57.109500000000004</v>
      </c>
      <c r="E47" s="423">
        <v>54.39</v>
      </c>
      <c r="F47" s="426">
        <f t="shared" si="7"/>
        <v>62.82045000000001</v>
      </c>
      <c r="G47" s="424">
        <f t="shared" si="8"/>
        <v>75.38454</v>
      </c>
    </row>
    <row r="48" spans="1:7" ht="13.5" customHeight="1">
      <c r="A48" s="1252"/>
      <c r="B48" s="1255"/>
      <c r="C48" s="390" t="s">
        <v>480</v>
      </c>
      <c r="D48" s="426">
        <f t="shared" si="6"/>
        <v>55.566</v>
      </c>
      <c r="E48" s="423">
        <v>52.92</v>
      </c>
      <c r="F48" s="426">
        <f t="shared" si="7"/>
        <v>61.122600000000006</v>
      </c>
      <c r="G48" s="424">
        <f t="shared" si="8"/>
        <v>73.34712</v>
      </c>
    </row>
    <row r="49" spans="1:7" ht="13.5" customHeight="1">
      <c r="A49" s="1252"/>
      <c r="B49" s="1255"/>
      <c r="C49" s="390" t="s">
        <v>481</v>
      </c>
      <c r="D49" s="426">
        <f t="shared" si="6"/>
        <v>54.106500000000004</v>
      </c>
      <c r="E49" s="423">
        <v>51.53</v>
      </c>
      <c r="F49" s="426">
        <f t="shared" si="7"/>
        <v>59.51715000000001</v>
      </c>
      <c r="G49" s="424">
        <f t="shared" si="8"/>
        <v>71.42058</v>
      </c>
    </row>
    <row r="50" spans="1:7" ht="13.5" customHeight="1" thickBot="1">
      <c r="A50" s="1253"/>
      <c r="B50" s="1256"/>
      <c r="C50" s="392" t="s">
        <v>483</v>
      </c>
      <c r="D50" s="426">
        <f t="shared" si="6"/>
        <v>52.71000000000001</v>
      </c>
      <c r="E50" s="425">
        <v>50.2</v>
      </c>
      <c r="F50" s="426">
        <f t="shared" si="7"/>
        <v>57.981000000000016</v>
      </c>
      <c r="G50" s="424">
        <f t="shared" si="8"/>
        <v>69.57720000000002</v>
      </c>
    </row>
    <row r="51" spans="1:7" ht="13.5" customHeight="1" thickBot="1">
      <c r="A51" s="1251">
        <v>5</v>
      </c>
      <c r="B51" s="1254" t="s">
        <v>817</v>
      </c>
      <c r="C51" s="393" t="s">
        <v>469</v>
      </c>
      <c r="D51" s="421">
        <f>E51*1.05</f>
        <v>47.25</v>
      </c>
      <c r="E51" s="421">
        <v>45</v>
      </c>
      <c r="F51" s="421">
        <f>D51*1.2</f>
        <v>56.699999999999996</v>
      </c>
      <c r="G51" s="422">
        <f aca="true" t="shared" si="9" ref="G51:G57">F51*1.2</f>
        <v>68.03999999999999</v>
      </c>
    </row>
    <row r="52" spans="1:7" ht="13.5" customHeight="1" thickBot="1">
      <c r="A52" s="1252"/>
      <c r="B52" s="1255"/>
      <c r="C52" s="390" t="s">
        <v>470</v>
      </c>
      <c r="D52" s="421">
        <f aca="true" t="shared" si="10" ref="D52:D57">E52*1.05</f>
        <v>43.344</v>
      </c>
      <c r="E52" s="423">
        <v>41.28</v>
      </c>
      <c r="F52" s="426">
        <f aca="true" t="shared" si="11" ref="F52:F57">D52*1.2</f>
        <v>52.0128</v>
      </c>
      <c r="G52" s="424">
        <f t="shared" si="9"/>
        <v>62.41535999999999</v>
      </c>
    </row>
    <row r="53" spans="1:7" ht="13.5" customHeight="1" thickBot="1">
      <c r="A53" s="1252"/>
      <c r="B53" s="1255"/>
      <c r="C53" s="390" t="s">
        <v>471</v>
      </c>
      <c r="D53" s="421">
        <f t="shared" si="10"/>
        <v>40.887</v>
      </c>
      <c r="E53" s="423">
        <v>38.94</v>
      </c>
      <c r="F53" s="426">
        <f t="shared" si="11"/>
        <v>49.0644</v>
      </c>
      <c r="G53" s="424">
        <f t="shared" si="9"/>
        <v>58.87728</v>
      </c>
    </row>
    <row r="54" spans="1:7" ht="13.5" customHeight="1" thickBot="1">
      <c r="A54" s="1252"/>
      <c r="B54" s="1255"/>
      <c r="C54" s="390" t="s">
        <v>472</v>
      </c>
      <c r="D54" s="421">
        <f t="shared" si="10"/>
        <v>38.577000000000005</v>
      </c>
      <c r="E54" s="423">
        <v>36.74</v>
      </c>
      <c r="F54" s="426">
        <f t="shared" si="11"/>
        <v>46.29240000000001</v>
      </c>
      <c r="G54" s="424">
        <f t="shared" si="9"/>
        <v>55.55088000000001</v>
      </c>
    </row>
    <row r="55" spans="1:7" ht="13.5" customHeight="1" thickBot="1">
      <c r="A55" s="1252"/>
      <c r="B55" s="1255"/>
      <c r="C55" s="390" t="s">
        <v>473</v>
      </c>
      <c r="D55" s="421">
        <f t="shared" si="10"/>
        <v>37.821000000000005</v>
      </c>
      <c r="E55" s="423">
        <v>36.02</v>
      </c>
      <c r="F55" s="426">
        <f t="shared" si="11"/>
        <v>45.385200000000005</v>
      </c>
      <c r="G55" s="424">
        <f t="shared" si="9"/>
        <v>54.46224</v>
      </c>
    </row>
    <row r="56" spans="1:7" ht="13.5" customHeight="1" thickBot="1">
      <c r="A56" s="1252"/>
      <c r="B56" s="1255"/>
      <c r="C56" s="390" t="s">
        <v>459</v>
      </c>
      <c r="D56" s="421">
        <f t="shared" si="10"/>
        <v>35.910000000000004</v>
      </c>
      <c r="E56" s="423">
        <v>34.2</v>
      </c>
      <c r="F56" s="426">
        <f t="shared" si="11"/>
        <v>43.092000000000006</v>
      </c>
      <c r="G56" s="424">
        <f t="shared" si="9"/>
        <v>51.71040000000001</v>
      </c>
    </row>
    <row r="57" spans="1:7" ht="13.5" customHeight="1" thickBot="1">
      <c r="A57" s="1253"/>
      <c r="B57" s="1256"/>
      <c r="C57" s="392" t="s">
        <v>484</v>
      </c>
      <c r="D57" s="421">
        <f t="shared" si="10"/>
        <v>35.206500000000005</v>
      </c>
      <c r="E57" s="425">
        <v>33.53</v>
      </c>
      <c r="F57" s="427">
        <f t="shared" si="11"/>
        <v>42.247800000000005</v>
      </c>
      <c r="G57" s="424">
        <f t="shared" si="9"/>
        <v>50.69736</v>
      </c>
    </row>
  </sheetData>
  <sheetProtection/>
  <mergeCells count="14">
    <mergeCell ref="B6:G6"/>
    <mergeCell ref="B7:G7"/>
    <mergeCell ref="B13:B25"/>
    <mergeCell ref="A5:G5"/>
    <mergeCell ref="D1:J1"/>
    <mergeCell ref="D2:J2"/>
    <mergeCell ref="A13:A25"/>
    <mergeCell ref="B4:G4"/>
    <mergeCell ref="A51:A57"/>
    <mergeCell ref="B51:B57"/>
    <mergeCell ref="B26:B36"/>
    <mergeCell ref="A26:A36"/>
    <mergeCell ref="B37:B50"/>
    <mergeCell ref="A37:A50"/>
  </mergeCells>
  <printOptions/>
  <pageMargins left="1.1811023622047245" right="0" top="0.3149606299212598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0"/>
  <sheetViews>
    <sheetView zoomScale="130" zoomScaleNormal="130" zoomScaleSheetLayoutView="100" zoomScalePageLayoutView="0" workbookViewId="0" topLeftCell="A223">
      <selection activeCell="F239" sqref="F239"/>
    </sheetView>
  </sheetViews>
  <sheetFormatPr defaultColWidth="9.140625" defaultRowHeight="12.75"/>
  <cols>
    <col min="1" max="1" width="8.7109375" style="0" customWidth="1"/>
    <col min="2" max="2" width="44.28125" style="0" customWidth="1"/>
    <col min="3" max="3" width="36.8515625" style="0" customWidth="1"/>
    <col min="4" max="4" width="9.28125" style="0" hidden="1" customWidth="1"/>
    <col min="5" max="5" width="11.57421875" style="0" hidden="1" customWidth="1"/>
    <col min="6" max="6" width="14.8515625" style="0" customWidth="1"/>
    <col min="7" max="7" width="19.7109375" style="0" customWidth="1"/>
    <col min="8" max="8" width="8.140625" style="0" hidden="1" customWidth="1"/>
    <col min="9" max="9" width="13.421875" style="0" hidden="1" customWidth="1"/>
    <col min="10" max="10" width="7.28125" style="0" hidden="1" customWidth="1"/>
    <col min="11" max="11" width="11.140625" style="0" hidden="1" customWidth="1"/>
    <col min="12" max="12" width="15.00390625" style="0" customWidth="1"/>
  </cols>
  <sheetData>
    <row r="1" spans="1:8" ht="12.75">
      <c r="A1" s="2"/>
      <c r="B1" s="3"/>
      <c r="C1" s="627" t="s">
        <v>371</v>
      </c>
      <c r="D1" s="1111"/>
      <c r="E1" s="1111"/>
      <c r="F1" s="1111"/>
      <c r="G1" s="1111"/>
      <c r="H1" s="1111"/>
    </row>
    <row r="2" spans="1:8" ht="23.25" customHeight="1">
      <c r="A2" s="2"/>
      <c r="B2" s="1"/>
      <c r="C2" s="1112" t="s">
        <v>949</v>
      </c>
      <c r="D2" s="1113"/>
      <c r="E2" s="1113"/>
      <c r="F2" s="1113"/>
      <c r="G2" s="1113"/>
      <c r="H2" s="1113"/>
    </row>
    <row r="3" spans="1:4" ht="12.75">
      <c r="A3" s="2"/>
      <c r="B3" s="2"/>
      <c r="C3" s="2"/>
      <c r="D3" s="2"/>
    </row>
    <row r="4" spans="1:8" ht="15.75" customHeight="1">
      <c r="A4" s="2"/>
      <c r="B4" s="2"/>
      <c r="C4" s="2"/>
      <c r="D4" s="2"/>
      <c r="E4" s="4"/>
      <c r="F4" s="4"/>
      <c r="G4" s="4"/>
      <c r="H4" s="4"/>
    </row>
    <row r="5" spans="1:8" ht="12.75">
      <c r="A5" s="2"/>
      <c r="B5" s="1057"/>
      <c r="C5" s="1057"/>
      <c r="D5" s="1057"/>
      <c r="E5" s="1057"/>
      <c r="F5" s="1057"/>
      <c r="G5" s="4"/>
      <c r="H5" s="4"/>
    </row>
    <row r="6" spans="1:8" ht="14.25" customHeight="1">
      <c r="A6" s="2"/>
      <c r="B6" s="1057" t="s">
        <v>561</v>
      </c>
      <c r="C6" s="1057"/>
      <c r="D6" s="1057"/>
      <c r="E6" s="1057"/>
      <c r="F6" s="1057"/>
      <c r="G6" s="4"/>
      <c r="H6" s="4"/>
    </row>
    <row r="7" spans="1:8" ht="13.5" customHeight="1">
      <c r="A7" s="2"/>
      <c r="B7" s="1057" t="s">
        <v>464</v>
      </c>
      <c r="C7" s="1057"/>
      <c r="D7" s="1057"/>
      <c r="E7" s="1057"/>
      <c r="F7" s="1057"/>
      <c r="G7" s="4"/>
      <c r="H7" s="4"/>
    </row>
    <row r="8" spans="1:8" ht="12.75">
      <c r="A8" s="2"/>
      <c r="B8" s="1057" t="s">
        <v>517</v>
      </c>
      <c r="C8" s="1057"/>
      <c r="D8" s="1057"/>
      <c r="E8" s="1057"/>
      <c r="F8" s="1057"/>
      <c r="G8" s="4"/>
      <c r="H8" s="4"/>
    </row>
    <row r="9" spans="1:8" ht="12.75">
      <c r="A9" s="2"/>
      <c r="B9" s="1064" t="s">
        <v>518</v>
      </c>
      <c r="C9" s="1064"/>
      <c r="D9" s="1064"/>
      <c r="E9" s="1064"/>
      <c r="F9" s="1064"/>
      <c r="G9" s="4"/>
      <c r="H9" s="4"/>
    </row>
    <row r="10" spans="1:8" ht="12.75">
      <c r="A10" s="2"/>
      <c r="B10" s="5"/>
      <c r="C10" s="5"/>
      <c r="D10" s="5"/>
      <c r="E10" s="5"/>
      <c r="F10" s="5"/>
      <c r="G10" s="4"/>
      <c r="H10" s="4"/>
    </row>
    <row r="11" spans="1:8" s="265" customFormat="1" ht="54" customHeight="1">
      <c r="A11" s="6" t="s">
        <v>671</v>
      </c>
      <c r="B11" s="6" t="s">
        <v>672</v>
      </c>
      <c r="C11" s="17" t="s">
        <v>687</v>
      </c>
      <c r="D11" s="17" t="s">
        <v>714</v>
      </c>
      <c r="E11" s="7" t="s">
        <v>715</v>
      </c>
      <c r="F11" s="7" t="s">
        <v>66</v>
      </c>
      <c r="G11" s="7" t="s">
        <v>673</v>
      </c>
      <c r="H11" s="446"/>
    </row>
    <row r="12" spans="1:8" s="265" customFormat="1" ht="12.75">
      <c r="A12" s="6"/>
      <c r="B12" s="6"/>
      <c r="C12" s="6"/>
      <c r="D12" s="6" t="s">
        <v>327</v>
      </c>
      <c r="E12" s="8" t="s">
        <v>674</v>
      </c>
      <c r="F12" s="8" t="s">
        <v>674</v>
      </c>
      <c r="G12" s="8" t="s">
        <v>674</v>
      </c>
      <c r="H12" s="447"/>
    </row>
    <row r="13" spans="1:8" s="265" customFormat="1" ht="12.75">
      <c r="A13" s="9" t="s">
        <v>675</v>
      </c>
      <c r="B13" s="10" t="s">
        <v>523</v>
      </c>
      <c r="C13" s="10" t="s">
        <v>524</v>
      </c>
      <c r="D13" s="10" t="s">
        <v>525</v>
      </c>
      <c r="E13" s="11">
        <v>5</v>
      </c>
      <c r="F13" s="11">
        <v>5</v>
      </c>
      <c r="G13" s="11">
        <v>6</v>
      </c>
      <c r="H13" s="61"/>
    </row>
    <row r="14" spans="1:8" s="265" customFormat="1" ht="20.25" customHeight="1">
      <c r="A14" s="13"/>
      <c r="B14" s="71" t="s">
        <v>347</v>
      </c>
      <c r="C14" s="71"/>
      <c r="D14" s="14"/>
      <c r="E14" s="15"/>
      <c r="F14" s="15"/>
      <c r="G14" s="15"/>
      <c r="H14" s="15"/>
    </row>
    <row r="15" spans="1:8" s="265" customFormat="1" ht="41.25" customHeight="1" thickBot="1">
      <c r="A15" s="16" t="s">
        <v>743</v>
      </c>
      <c r="B15" s="1102" t="s">
        <v>212</v>
      </c>
      <c r="C15" s="1103"/>
      <c r="D15" s="282"/>
      <c r="E15" s="282"/>
      <c r="F15" s="282"/>
      <c r="G15" s="282"/>
      <c r="H15" s="266"/>
    </row>
    <row r="16" spans="1:8" s="265" customFormat="1" ht="29.25" customHeight="1" thickBot="1">
      <c r="A16" s="1104" t="s">
        <v>235</v>
      </c>
      <c r="B16" s="1107" t="s">
        <v>231</v>
      </c>
      <c r="C16" s="1108"/>
      <c r="D16" s="267"/>
      <c r="E16" s="268"/>
      <c r="F16" s="269"/>
      <c r="G16" s="283"/>
      <c r="H16" s="266"/>
    </row>
    <row r="17" spans="1:8" s="265" customFormat="1" ht="29.25" customHeight="1">
      <c r="A17" s="1105"/>
      <c r="B17" s="162" t="s">
        <v>351</v>
      </c>
      <c r="C17" s="270"/>
      <c r="D17" s="32">
        <v>35</v>
      </c>
      <c r="E17" s="306">
        <f>D17*H24</f>
        <v>472.9725</v>
      </c>
      <c r="F17" s="271">
        <f>ROUND(E17*1.25,0)</f>
        <v>591</v>
      </c>
      <c r="G17" s="284">
        <f>F17*1.2</f>
        <v>709.1999999999999</v>
      </c>
      <c r="H17" s="441"/>
    </row>
    <row r="18" spans="1:8" s="265" customFormat="1" ht="27" customHeight="1">
      <c r="A18" s="1105"/>
      <c r="B18" s="163" t="s">
        <v>350</v>
      </c>
      <c r="C18" s="272"/>
      <c r="D18" s="26">
        <v>45</v>
      </c>
      <c r="E18" s="306">
        <f>D18*H22</f>
        <v>684.1800000000001</v>
      </c>
      <c r="F18" s="271">
        <f>ROUND(E18*1.25,0)</f>
        <v>855</v>
      </c>
      <c r="G18" s="284">
        <f aca="true" t="shared" si="0" ref="G18:G80">F18*1.2</f>
        <v>1026</v>
      </c>
      <c r="H18" s="441"/>
    </row>
    <row r="19" spans="1:8" s="265" customFormat="1" ht="18" customHeight="1" thickBot="1">
      <c r="A19" s="1106"/>
      <c r="B19" s="164" t="s">
        <v>344</v>
      </c>
      <c r="C19" s="273"/>
      <c r="D19" s="26">
        <v>60</v>
      </c>
      <c r="E19" s="306">
        <f>D19*H22</f>
        <v>912.24</v>
      </c>
      <c r="F19" s="271">
        <f>ROUND(E19*1.25,0)</f>
        <v>1140</v>
      </c>
      <c r="G19" s="284">
        <f t="shared" si="0"/>
        <v>1368</v>
      </c>
      <c r="H19" s="441"/>
    </row>
    <row r="20" spans="1:8" s="265" customFormat="1" ht="18" customHeight="1" thickBot="1">
      <c r="A20" s="44" t="s">
        <v>389</v>
      </c>
      <c r="B20" s="1109" t="s">
        <v>232</v>
      </c>
      <c r="C20" s="1110"/>
      <c r="D20" s="45"/>
      <c r="E20" s="274"/>
      <c r="F20" s="275"/>
      <c r="G20" s="284"/>
      <c r="H20" s="441"/>
    </row>
    <row r="21" spans="1:11" s="265" customFormat="1" ht="13.5" thickBot="1">
      <c r="A21" s="1088" t="s">
        <v>236</v>
      </c>
      <c r="B21" s="57" t="s">
        <v>105</v>
      </c>
      <c r="C21" s="280"/>
      <c r="D21" s="285"/>
      <c r="E21" s="285"/>
      <c r="F21" s="286"/>
      <c r="G21" s="284"/>
      <c r="H21" s="531">
        <v>2022</v>
      </c>
      <c r="K21" s="265" t="s">
        <v>849</v>
      </c>
    </row>
    <row r="22" spans="1:11" s="265" customFormat="1" ht="32.25" customHeight="1">
      <c r="A22" s="1092"/>
      <c r="B22" s="52"/>
      <c r="C22" s="53" t="s">
        <v>106</v>
      </c>
      <c r="D22" s="287"/>
      <c r="E22" s="287"/>
      <c r="F22" s="288"/>
      <c r="G22" s="284"/>
      <c r="H22" s="520">
        <f>14.48*105%</f>
        <v>15.204</v>
      </c>
      <c r="I22" s="116" t="s">
        <v>806</v>
      </c>
      <c r="K22" s="729">
        <v>0.05</v>
      </c>
    </row>
    <row r="23" spans="1:11" s="265" customFormat="1" ht="12.75">
      <c r="A23" s="1092"/>
      <c r="B23" s="1099"/>
      <c r="C23" s="131" t="s">
        <v>107</v>
      </c>
      <c r="D23" s="289">
        <v>100</v>
      </c>
      <c r="E23" s="321">
        <f>D23*$H$24</f>
        <v>1351.3500000000001</v>
      </c>
      <c r="F23" s="271">
        <f>ROUND(E23*1.25,0)</f>
        <v>1689</v>
      </c>
      <c r="G23" s="284">
        <f t="shared" si="0"/>
        <v>2026.8</v>
      </c>
      <c r="H23" s="520">
        <f>11.86*105%</f>
        <v>12.453</v>
      </c>
      <c r="I23" s="116" t="s">
        <v>805</v>
      </c>
      <c r="K23" s="729">
        <v>0.05</v>
      </c>
    </row>
    <row r="24" spans="1:11" s="265" customFormat="1" ht="12.75">
      <c r="A24" s="1092"/>
      <c r="B24" s="1099"/>
      <c r="C24" s="135" t="s">
        <v>109</v>
      </c>
      <c r="D24" s="289">
        <v>260</v>
      </c>
      <c r="E24" s="321">
        <f aca="true" t="shared" si="1" ref="E24:E49">D24*$H$24</f>
        <v>3513.51</v>
      </c>
      <c r="F24" s="271">
        <f aca="true" t="shared" si="2" ref="F24:F51">ROUND(E24*1.25,0)</f>
        <v>4392</v>
      </c>
      <c r="G24" s="284">
        <f t="shared" si="0"/>
        <v>5270.4</v>
      </c>
      <c r="H24" s="520">
        <f>12.87*105%</f>
        <v>13.5135</v>
      </c>
      <c r="I24" s="116" t="s">
        <v>726</v>
      </c>
      <c r="K24" s="729">
        <v>0.05</v>
      </c>
    </row>
    <row r="25" spans="1:11" s="265" customFormat="1" ht="12.75">
      <c r="A25" s="1092"/>
      <c r="B25" s="1099"/>
      <c r="C25" s="165" t="s">
        <v>110</v>
      </c>
      <c r="D25" s="289">
        <v>100</v>
      </c>
      <c r="E25" s="321">
        <f t="shared" si="1"/>
        <v>1351.3500000000001</v>
      </c>
      <c r="F25" s="271">
        <f t="shared" si="2"/>
        <v>1689</v>
      </c>
      <c r="G25" s="284">
        <f t="shared" si="0"/>
        <v>2026.8</v>
      </c>
      <c r="H25" s="520">
        <f>11.86*105%</f>
        <v>12.453</v>
      </c>
      <c r="I25" s="265" t="s">
        <v>466</v>
      </c>
      <c r="K25" s="729">
        <v>0.05</v>
      </c>
    </row>
    <row r="26" spans="1:11" s="265" customFormat="1" ht="18.75" customHeight="1" thickBot="1">
      <c r="A26" s="1092"/>
      <c r="B26" s="35"/>
      <c r="C26" s="136" t="s">
        <v>700</v>
      </c>
      <c r="D26" s="289"/>
      <c r="E26" s="321"/>
      <c r="F26" s="271"/>
      <c r="G26" s="284"/>
      <c r="H26" s="521">
        <f>12.46*105%</f>
        <v>13.083000000000002</v>
      </c>
      <c r="I26" s="116" t="s">
        <v>804</v>
      </c>
      <c r="K26" s="729">
        <v>0.05</v>
      </c>
    </row>
    <row r="27" spans="1:8" s="265" customFormat="1" ht="12.75">
      <c r="A27" s="1092"/>
      <c r="B27" s="1099"/>
      <c r="C27" s="868" t="s">
        <v>874</v>
      </c>
      <c r="D27" s="869">
        <v>20</v>
      </c>
      <c r="E27" s="416">
        <f t="shared" si="1"/>
        <v>270.27</v>
      </c>
      <c r="F27" s="870">
        <f t="shared" si="2"/>
        <v>338</v>
      </c>
      <c r="G27" s="871">
        <f t="shared" si="0"/>
        <v>405.59999999999997</v>
      </c>
      <c r="H27" s="441"/>
    </row>
    <row r="28" spans="1:8" s="265" customFormat="1" ht="12.75">
      <c r="A28" s="1092"/>
      <c r="B28" s="1099"/>
      <c r="C28" s="868" t="s">
        <v>872</v>
      </c>
      <c r="D28" s="869">
        <v>20</v>
      </c>
      <c r="E28" s="416">
        <f t="shared" si="1"/>
        <v>270.27</v>
      </c>
      <c r="F28" s="870">
        <f t="shared" si="2"/>
        <v>338</v>
      </c>
      <c r="G28" s="871">
        <f t="shared" si="0"/>
        <v>405.59999999999997</v>
      </c>
      <c r="H28" s="441"/>
    </row>
    <row r="29" spans="1:8" s="265" customFormat="1" ht="12.75">
      <c r="A29" s="1092"/>
      <c r="B29" s="1099"/>
      <c r="C29" s="868" t="s">
        <v>870</v>
      </c>
      <c r="D29" s="869">
        <v>20</v>
      </c>
      <c r="E29" s="416">
        <f t="shared" si="1"/>
        <v>270.27</v>
      </c>
      <c r="F29" s="870">
        <f t="shared" si="2"/>
        <v>338</v>
      </c>
      <c r="G29" s="871">
        <f t="shared" si="0"/>
        <v>405.59999999999997</v>
      </c>
      <c r="H29" s="441"/>
    </row>
    <row r="30" spans="1:8" s="265" customFormat="1" ht="12.75">
      <c r="A30" s="1092"/>
      <c r="B30" s="1099"/>
      <c r="C30" s="868" t="s">
        <v>766</v>
      </c>
      <c r="D30" s="869">
        <v>20</v>
      </c>
      <c r="E30" s="416">
        <f t="shared" si="1"/>
        <v>270.27</v>
      </c>
      <c r="F30" s="870">
        <f t="shared" si="2"/>
        <v>338</v>
      </c>
      <c r="G30" s="871">
        <f t="shared" si="0"/>
        <v>405.59999999999997</v>
      </c>
      <c r="H30" s="441"/>
    </row>
    <row r="31" spans="1:8" s="265" customFormat="1" ht="12.75">
      <c r="A31" s="1092"/>
      <c r="B31" s="1099"/>
      <c r="C31" s="872" t="s">
        <v>522</v>
      </c>
      <c r="D31" s="869">
        <v>20</v>
      </c>
      <c r="E31" s="416">
        <f t="shared" si="1"/>
        <v>270.27</v>
      </c>
      <c r="F31" s="870">
        <f t="shared" si="2"/>
        <v>338</v>
      </c>
      <c r="G31" s="871">
        <f t="shared" si="0"/>
        <v>405.59999999999997</v>
      </c>
      <c r="H31" s="441"/>
    </row>
    <row r="32" spans="1:8" s="265" customFormat="1" ht="12.75" customHeight="1">
      <c r="A32" s="1092"/>
      <c r="B32" s="1099"/>
      <c r="C32" s="873" t="s">
        <v>693</v>
      </c>
      <c r="D32" s="869">
        <v>20</v>
      </c>
      <c r="E32" s="416">
        <f t="shared" si="1"/>
        <v>270.27</v>
      </c>
      <c r="F32" s="870">
        <f t="shared" si="2"/>
        <v>338</v>
      </c>
      <c r="G32" s="871">
        <f t="shared" si="0"/>
        <v>405.59999999999997</v>
      </c>
      <c r="H32" s="441"/>
    </row>
    <row r="33" spans="1:8" s="265" customFormat="1" ht="12.75" customHeight="1">
      <c r="A33" s="1092"/>
      <c r="B33" s="35"/>
      <c r="C33" s="166" t="s">
        <v>699</v>
      </c>
      <c r="D33" s="290"/>
      <c r="E33" s="321"/>
      <c r="F33" s="271"/>
      <c r="G33" s="284"/>
      <c r="H33" s="441"/>
    </row>
    <row r="34" spans="1:8" s="265" customFormat="1" ht="12.75" customHeight="1">
      <c r="A34" s="1092"/>
      <c r="B34" s="1093"/>
      <c r="C34" s="167" t="s">
        <v>111</v>
      </c>
      <c r="D34" s="289">
        <v>31</v>
      </c>
      <c r="E34" s="321">
        <f t="shared" si="1"/>
        <v>418.9185</v>
      </c>
      <c r="F34" s="271">
        <f t="shared" si="2"/>
        <v>524</v>
      </c>
      <c r="G34" s="284">
        <f t="shared" si="0"/>
        <v>628.8</v>
      </c>
      <c r="H34" s="441"/>
    </row>
    <row r="35" spans="1:8" s="265" customFormat="1" ht="12.75" customHeight="1">
      <c r="A35" s="1092"/>
      <c r="B35" s="1093"/>
      <c r="C35" s="167" t="s">
        <v>112</v>
      </c>
      <c r="D35" s="289">
        <v>45</v>
      </c>
      <c r="E35" s="321">
        <f t="shared" si="1"/>
        <v>608.1075000000001</v>
      </c>
      <c r="F35" s="271">
        <f t="shared" si="2"/>
        <v>760</v>
      </c>
      <c r="G35" s="284">
        <f t="shared" si="0"/>
        <v>912</v>
      </c>
      <c r="H35" s="441"/>
    </row>
    <row r="36" spans="1:8" s="265" customFormat="1" ht="12.75" customHeight="1">
      <c r="A36" s="1092"/>
      <c r="B36" s="1093"/>
      <c r="C36" s="167" t="s">
        <v>113</v>
      </c>
      <c r="D36" s="289">
        <v>45</v>
      </c>
      <c r="E36" s="321">
        <f t="shared" si="1"/>
        <v>608.1075000000001</v>
      </c>
      <c r="F36" s="271">
        <f t="shared" si="2"/>
        <v>760</v>
      </c>
      <c r="G36" s="284">
        <f t="shared" si="0"/>
        <v>912</v>
      </c>
      <c r="H36" s="441"/>
    </row>
    <row r="37" spans="1:8" s="265" customFormat="1" ht="12.75" customHeight="1">
      <c r="A37" s="1092"/>
      <c r="B37" s="1093"/>
      <c r="C37" s="167" t="s">
        <v>981</v>
      </c>
      <c r="D37" s="289">
        <v>160</v>
      </c>
      <c r="E37" s="321">
        <f t="shared" si="1"/>
        <v>2162.16</v>
      </c>
      <c r="F37" s="271">
        <f t="shared" si="2"/>
        <v>2703</v>
      </c>
      <c r="G37" s="284">
        <f t="shared" si="0"/>
        <v>3243.6</v>
      </c>
      <c r="H37" s="441"/>
    </row>
    <row r="38" spans="1:8" s="265" customFormat="1" ht="12.75" customHeight="1">
      <c r="A38" s="1092"/>
      <c r="B38" s="1093"/>
      <c r="C38" s="167" t="s">
        <v>982</v>
      </c>
      <c r="D38" s="289">
        <v>120</v>
      </c>
      <c r="E38" s="321">
        <f t="shared" si="1"/>
        <v>1621.6200000000001</v>
      </c>
      <c r="F38" s="271">
        <f t="shared" si="2"/>
        <v>2027</v>
      </c>
      <c r="G38" s="284">
        <f t="shared" si="0"/>
        <v>2432.4</v>
      </c>
      <c r="H38" s="441"/>
    </row>
    <row r="39" spans="1:8" s="265" customFormat="1" ht="14.25" customHeight="1">
      <c r="A39" s="1092"/>
      <c r="B39" s="1093"/>
      <c r="C39" s="167" t="s">
        <v>114</v>
      </c>
      <c r="D39" s="289">
        <v>45</v>
      </c>
      <c r="E39" s="321">
        <f t="shared" si="1"/>
        <v>608.1075000000001</v>
      </c>
      <c r="F39" s="271">
        <f t="shared" si="2"/>
        <v>760</v>
      </c>
      <c r="G39" s="284">
        <f t="shared" si="0"/>
        <v>912</v>
      </c>
      <c r="H39" s="441"/>
    </row>
    <row r="40" spans="1:8" s="265" customFormat="1" ht="19.5" customHeight="1">
      <c r="A40" s="1092"/>
      <c r="B40" s="42"/>
      <c r="C40" s="168" t="s">
        <v>701</v>
      </c>
      <c r="D40" s="289"/>
      <c r="E40" s="321"/>
      <c r="F40" s="271"/>
      <c r="G40" s="284"/>
      <c r="H40" s="441"/>
    </row>
    <row r="41" spans="1:8" s="265" customFormat="1" ht="12.75" customHeight="1">
      <c r="A41" s="1092"/>
      <c r="B41" s="1094"/>
      <c r="C41" s="131" t="s">
        <v>702</v>
      </c>
      <c r="D41" s="28">
        <v>350</v>
      </c>
      <c r="E41" s="321">
        <f t="shared" si="1"/>
        <v>4729.725</v>
      </c>
      <c r="F41" s="271">
        <f>ROUND(E41*1.25,0)</f>
        <v>5912</v>
      </c>
      <c r="G41" s="284">
        <f t="shared" si="0"/>
        <v>7094.4</v>
      </c>
      <c r="H41" s="441"/>
    </row>
    <row r="42" spans="1:8" s="265" customFormat="1" ht="42.75" customHeight="1">
      <c r="A42" s="1092"/>
      <c r="B42" s="1094"/>
      <c r="C42" s="532" t="s">
        <v>717</v>
      </c>
      <c r="D42" s="28"/>
      <c r="E42" s="321"/>
      <c r="F42" s="271"/>
      <c r="G42" s="284"/>
      <c r="H42" s="441"/>
    </row>
    <row r="43" spans="1:8" s="265" customFormat="1" ht="14.25" customHeight="1">
      <c r="A43" s="1092"/>
      <c r="B43" s="1094"/>
      <c r="C43" s="874" t="s">
        <v>857</v>
      </c>
      <c r="D43" s="525">
        <v>240</v>
      </c>
      <c r="E43" s="416">
        <f t="shared" si="1"/>
        <v>3243.2400000000002</v>
      </c>
      <c r="F43" s="870">
        <f t="shared" si="2"/>
        <v>4054</v>
      </c>
      <c r="G43" s="871">
        <f t="shared" si="0"/>
        <v>4864.8</v>
      </c>
      <c r="H43" s="441"/>
    </row>
    <row r="44" spans="1:8" s="265" customFormat="1" ht="14.25" customHeight="1">
      <c r="A44" s="1092"/>
      <c r="B44" s="1094"/>
      <c r="C44" s="874" t="s">
        <v>858</v>
      </c>
      <c r="D44" s="525">
        <v>240</v>
      </c>
      <c r="E44" s="416">
        <f t="shared" si="1"/>
        <v>3243.2400000000002</v>
      </c>
      <c r="F44" s="870">
        <f t="shared" si="2"/>
        <v>4054</v>
      </c>
      <c r="G44" s="871">
        <f t="shared" si="0"/>
        <v>4864.8</v>
      </c>
      <c r="H44" s="441"/>
    </row>
    <row r="45" spans="1:8" s="265" customFormat="1" ht="14.25" customHeight="1">
      <c r="A45" s="1092"/>
      <c r="B45" s="1094"/>
      <c r="C45" s="874" t="s">
        <v>859</v>
      </c>
      <c r="D45" s="525">
        <v>240</v>
      </c>
      <c r="E45" s="416">
        <f t="shared" si="1"/>
        <v>3243.2400000000002</v>
      </c>
      <c r="F45" s="870">
        <f t="shared" si="2"/>
        <v>4054</v>
      </c>
      <c r="G45" s="871">
        <f t="shared" si="0"/>
        <v>4864.8</v>
      </c>
      <c r="H45" s="441"/>
    </row>
    <row r="46" spans="1:8" s="265" customFormat="1" ht="29.25" customHeight="1">
      <c r="A46" s="1092"/>
      <c r="B46" s="1094"/>
      <c r="C46" s="532" t="s">
        <v>718</v>
      </c>
      <c r="D46" s="28"/>
      <c r="E46" s="321"/>
      <c r="F46" s="271"/>
      <c r="G46" s="284"/>
      <c r="H46" s="441"/>
    </row>
    <row r="47" spans="1:8" s="265" customFormat="1" ht="12" customHeight="1">
      <c r="A47" s="1092"/>
      <c r="B47" s="1094"/>
      <c r="C47" s="874" t="s">
        <v>857</v>
      </c>
      <c r="D47" s="525">
        <v>240</v>
      </c>
      <c r="E47" s="416">
        <f t="shared" si="1"/>
        <v>3243.2400000000002</v>
      </c>
      <c r="F47" s="870">
        <f t="shared" si="2"/>
        <v>4054</v>
      </c>
      <c r="G47" s="871">
        <f t="shared" si="0"/>
        <v>4864.8</v>
      </c>
      <c r="H47" s="441"/>
    </row>
    <row r="48" spans="1:8" s="265" customFormat="1" ht="12" customHeight="1">
      <c r="A48" s="1092"/>
      <c r="B48" s="1094"/>
      <c r="C48" s="874" t="s">
        <v>858</v>
      </c>
      <c r="D48" s="525">
        <v>240</v>
      </c>
      <c r="E48" s="416">
        <f t="shared" si="1"/>
        <v>3243.2400000000002</v>
      </c>
      <c r="F48" s="870">
        <f t="shared" si="2"/>
        <v>4054</v>
      </c>
      <c r="G48" s="871">
        <f t="shared" si="0"/>
        <v>4864.8</v>
      </c>
      <c r="H48" s="441"/>
    </row>
    <row r="49" spans="1:8" s="265" customFormat="1" ht="12" customHeight="1">
      <c r="A49" s="1092"/>
      <c r="B49" s="1094"/>
      <c r="C49" s="874" t="s">
        <v>859</v>
      </c>
      <c r="D49" s="525">
        <v>240</v>
      </c>
      <c r="E49" s="416">
        <f t="shared" si="1"/>
        <v>3243.2400000000002</v>
      </c>
      <c r="F49" s="870">
        <f t="shared" si="2"/>
        <v>4054</v>
      </c>
      <c r="G49" s="871">
        <f t="shared" si="0"/>
        <v>4864.8</v>
      </c>
      <c r="H49" s="441"/>
    </row>
    <row r="50" spans="1:8" s="265" customFormat="1" ht="12" customHeight="1">
      <c r="A50" s="1092"/>
      <c r="B50" s="22"/>
      <c r="C50" s="132" t="s">
        <v>115</v>
      </c>
      <c r="D50" s="28"/>
      <c r="E50" s="321"/>
      <c r="F50" s="271"/>
      <c r="G50" s="284"/>
      <c r="H50" s="441"/>
    </row>
    <row r="51" spans="1:8" s="265" customFormat="1" ht="25.5">
      <c r="A51" s="1092"/>
      <c r="B51" s="43"/>
      <c r="C51" s="148" t="s">
        <v>116</v>
      </c>
      <c r="D51" s="289">
        <v>120</v>
      </c>
      <c r="E51" s="321">
        <f>D51*$H$24</f>
        <v>1621.6200000000001</v>
      </c>
      <c r="F51" s="271">
        <f t="shared" si="2"/>
        <v>2027</v>
      </c>
      <c r="G51" s="284">
        <f t="shared" si="0"/>
        <v>2432.4</v>
      </c>
      <c r="H51" s="441"/>
    </row>
    <row r="52" spans="1:8" s="265" customFormat="1" ht="15.75">
      <c r="A52" s="1092"/>
      <c r="B52" s="43"/>
      <c r="C52" s="160" t="s">
        <v>711</v>
      </c>
      <c r="D52" s="289"/>
      <c r="E52" s="276"/>
      <c r="F52" s="271"/>
      <c r="G52" s="284"/>
      <c r="H52" s="441"/>
    </row>
    <row r="53" spans="1:8" s="265" customFormat="1" ht="12.75">
      <c r="A53" s="1092"/>
      <c r="B53" s="1094"/>
      <c r="C53" s="134" t="s">
        <v>712</v>
      </c>
      <c r="D53" s="289">
        <v>170</v>
      </c>
      <c r="E53" s="321">
        <f>D53*H26</f>
        <v>2224.11</v>
      </c>
      <c r="F53" s="271">
        <f>ROUND(E53*1.25,0)</f>
        <v>2780</v>
      </c>
      <c r="G53" s="284">
        <f t="shared" si="0"/>
        <v>3336</v>
      </c>
      <c r="H53" s="441"/>
    </row>
    <row r="54" spans="1:8" s="265" customFormat="1" ht="13.5" thickBot="1">
      <c r="A54" s="1098"/>
      <c r="B54" s="1094"/>
      <c r="C54" s="138" t="s">
        <v>713</v>
      </c>
      <c r="D54" s="291">
        <v>590</v>
      </c>
      <c r="E54" s="383">
        <f>D54*H26</f>
        <v>7718.970000000001</v>
      </c>
      <c r="F54" s="292">
        <f>ROUND(E54*1.25,0)</f>
        <v>9649</v>
      </c>
      <c r="G54" s="284">
        <f t="shared" si="0"/>
        <v>11578.8</v>
      </c>
      <c r="H54" s="441"/>
    </row>
    <row r="55" spans="1:8" s="265" customFormat="1" ht="80.25" customHeight="1" thickBot="1">
      <c r="A55" s="1091" t="s">
        <v>243</v>
      </c>
      <c r="B55" s="80" t="s">
        <v>149</v>
      </c>
      <c r="C55" s="278"/>
      <c r="D55" s="285"/>
      <c r="E55" s="285"/>
      <c r="F55" s="275"/>
      <c r="G55" s="284"/>
      <c r="H55" s="530"/>
    </row>
    <row r="56" spans="1:8" s="265" customFormat="1" ht="31.5">
      <c r="A56" s="1092"/>
      <c r="B56" s="293"/>
      <c r="C56" s="169" t="s">
        <v>237</v>
      </c>
      <c r="D56" s="287"/>
      <c r="E56" s="454"/>
      <c r="F56" s="271"/>
      <c r="G56" s="284"/>
      <c r="H56" s="530"/>
    </row>
    <row r="57" spans="1:8" s="265" customFormat="1" ht="15.75">
      <c r="A57" s="1092"/>
      <c r="B57" s="293"/>
      <c r="C57" s="170" t="s">
        <v>700</v>
      </c>
      <c r="D57" s="289"/>
      <c r="E57" s="455"/>
      <c r="F57" s="271"/>
      <c r="G57" s="284"/>
      <c r="H57" s="530"/>
    </row>
    <row r="58" spans="1:8" s="265" customFormat="1" ht="12.75">
      <c r="A58" s="1092"/>
      <c r="B58" s="56"/>
      <c r="C58" s="868" t="s">
        <v>866</v>
      </c>
      <c r="D58" s="869">
        <v>20</v>
      </c>
      <c r="E58" s="416">
        <f>D58*$H$24</f>
        <v>270.27</v>
      </c>
      <c r="F58" s="870">
        <f>ROUND(E58*1.25,0)</f>
        <v>338</v>
      </c>
      <c r="G58" s="871">
        <f t="shared" si="0"/>
        <v>405.59999999999997</v>
      </c>
      <c r="H58" s="441"/>
    </row>
    <row r="59" spans="1:8" s="265" customFormat="1" ht="12.75">
      <c r="A59" s="1092"/>
      <c r="B59" s="56"/>
      <c r="C59" s="868" t="s">
        <v>872</v>
      </c>
      <c r="D59" s="869">
        <v>20</v>
      </c>
      <c r="E59" s="416">
        <f>D59*$H$24</f>
        <v>270.27</v>
      </c>
      <c r="F59" s="870">
        <f>ROUND(E59*1.25,0)</f>
        <v>338</v>
      </c>
      <c r="G59" s="871">
        <f t="shared" si="0"/>
        <v>405.59999999999997</v>
      </c>
      <c r="H59" s="441"/>
    </row>
    <row r="60" spans="1:8" s="265" customFormat="1" ht="12.75">
      <c r="A60" s="1092"/>
      <c r="B60" s="56"/>
      <c r="C60" s="868" t="s">
        <v>870</v>
      </c>
      <c r="D60" s="869">
        <v>20</v>
      </c>
      <c r="E60" s="416">
        <f>D60*$H$24</f>
        <v>270.27</v>
      </c>
      <c r="F60" s="870">
        <f>ROUND(E60*1.25,0)</f>
        <v>338</v>
      </c>
      <c r="G60" s="871">
        <f t="shared" si="0"/>
        <v>405.59999999999997</v>
      </c>
      <c r="H60" s="441"/>
    </row>
    <row r="61" spans="1:8" s="265" customFormat="1" ht="12.75">
      <c r="A61" s="1092"/>
      <c r="B61" s="56"/>
      <c r="C61" s="868" t="s">
        <v>766</v>
      </c>
      <c r="D61" s="869">
        <v>20</v>
      </c>
      <c r="E61" s="416">
        <f>D61*$H$24</f>
        <v>270.27</v>
      </c>
      <c r="F61" s="870">
        <f>ROUND(E61*1.25,0)</f>
        <v>338</v>
      </c>
      <c r="G61" s="871">
        <f t="shared" si="0"/>
        <v>405.59999999999997</v>
      </c>
      <c r="H61" s="441"/>
    </row>
    <row r="62" spans="1:8" s="265" customFormat="1" ht="12.75">
      <c r="A62" s="1092"/>
      <c r="B62" s="56"/>
      <c r="C62" s="868" t="s">
        <v>868</v>
      </c>
      <c r="D62" s="869">
        <v>20</v>
      </c>
      <c r="E62" s="416">
        <f>D62*$H$24</f>
        <v>270.27</v>
      </c>
      <c r="F62" s="870">
        <f>ROUND(E62*1.25,0)</f>
        <v>338</v>
      </c>
      <c r="G62" s="871">
        <f t="shared" si="0"/>
        <v>405.59999999999997</v>
      </c>
      <c r="H62" s="441"/>
    </row>
    <row r="63" spans="1:8" s="265" customFormat="1" ht="15.75" customHeight="1">
      <c r="A63" s="1092"/>
      <c r="B63" s="56"/>
      <c r="C63" s="132" t="s">
        <v>699</v>
      </c>
      <c r="D63" s="289"/>
      <c r="E63" s="321"/>
      <c r="F63" s="271"/>
      <c r="G63" s="284"/>
      <c r="H63" s="441"/>
    </row>
    <row r="64" spans="1:8" s="265" customFormat="1" ht="12" customHeight="1">
      <c r="A64" s="1092"/>
      <c r="B64" s="1100"/>
      <c r="C64" s="134" t="s">
        <v>107</v>
      </c>
      <c r="D64" s="289">
        <v>100</v>
      </c>
      <c r="E64" s="321">
        <f aca="true" t="shared" si="3" ref="E64:E80">D64*$H$24</f>
        <v>1351.3500000000001</v>
      </c>
      <c r="F64" s="271">
        <f aca="true" t="shared" si="4" ref="F64:F80">ROUND(E64*1.25,0)</f>
        <v>1689</v>
      </c>
      <c r="G64" s="284">
        <f t="shared" si="0"/>
        <v>2026.8</v>
      </c>
      <c r="H64" s="441"/>
    </row>
    <row r="65" spans="1:8" s="265" customFormat="1" ht="12" customHeight="1">
      <c r="A65" s="1092"/>
      <c r="B65" s="1100"/>
      <c r="C65" s="134" t="s">
        <v>123</v>
      </c>
      <c r="D65" s="289">
        <v>75</v>
      </c>
      <c r="E65" s="321">
        <f t="shared" si="3"/>
        <v>1013.5125</v>
      </c>
      <c r="F65" s="271">
        <f t="shared" si="4"/>
        <v>1267</v>
      </c>
      <c r="G65" s="284">
        <f t="shared" si="0"/>
        <v>1520.3999999999999</v>
      </c>
      <c r="H65" s="441"/>
    </row>
    <row r="66" spans="1:8" s="265" customFormat="1" ht="12" customHeight="1">
      <c r="A66" s="1092"/>
      <c r="B66" s="1100"/>
      <c r="C66" s="138" t="s">
        <v>126</v>
      </c>
      <c r="D66" s="289">
        <v>260</v>
      </c>
      <c r="E66" s="321">
        <f t="shared" si="3"/>
        <v>3513.51</v>
      </c>
      <c r="F66" s="271">
        <f t="shared" si="4"/>
        <v>4392</v>
      </c>
      <c r="G66" s="284">
        <f t="shared" si="0"/>
        <v>5270.4</v>
      </c>
      <c r="H66" s="441"/>
    </row>
    <row r="67" spans="1:8" s="265" customFormat="1" ht="12" customHeight="1">
      <c r="A67" s="1092"/>
      <c r="B67" s="1100"/>
      <c r="C67" s="138" t="s">
        <v>981</v>
      </c>
      <c r="D67" s="289">
        <v>160</v>
      </c>
      <c r="E67" s="321">
        <f t="shared" si="3"/>
        <v>2162.16</v>
      </c>
      <c r="F67" s="271">
        <f t="shared" si="4"/>
        <v>2703</v>
      </c>
      <c r="G67" s="284">
        <f t="shared" si="0"/>
        <v>3243.6</v>
      </c>
      <c r="H67" s="441"/>
    </row>
    <row r="68" spans="1:8" s="265" customFormat="1" ht="12" customHeight="1">
      <c r="A68" s="1092"/>
      <c r="B68" s="1100"/>
      <c r="C68" s="138" t="s">
        <v>982</v>
      </c>
      <c r="D68" s="289">
        <v>120</v>
      </c>
      <c r="E68" s="321">
        <f t="shared" si="3"/>
        <v>1621.6200000000001</v>
      </c>
      <c r="F68" s="271">
        <f t="shared" si="4"/>
        <v>2027</v>
      </c>
      <c r="G68" s="284">
        <f t="shared" si="0"/>
        <v>2432.4</v>
      </c>
      <c r="H68" s="441"/>
    </row>
    <row r="69" spans="1:8" s="265" customFormat="1" ht="12" customHeight="1">
      <c r="A69" s="1092"/>
      <c r="B69" s="1100"/>
      <c r="C69" s="134" t="s">
        <v>127</v>
      </c>
      <c r="D69" s="289">
        <v>75</v>
      </c>
      <c r="E69" s="321">
        <f t="shared" si="3"/>
        <v>1013.5125</v>
      </c>
      <c r="F69" s="271">
        <f t="shared" si="4"/>
        <v>1267</v>
      </c>
      <c r="G69" s="284">
        <f t="shared" si="0"/>
        <v>1520.3999999999999</v>
      </c>
      <c r="H69" s="441"/>
    </row>
    <row r="70" spans="1:8" s="265" customFormat="1" ht="18" customHeight="1">
      <c r="A70" s="1092"/>
      <c r="B70" s="1100"/>
      <c r="C70" s="134" t="s">
        <v>128</v>
      </c>
      <c r="D70" s="289">
        <v>110</v>
      </c>
      <c r="E70" s="321">
        <f t="shared" si="3"/>
        <v>1486.4850000000001</v>
      </c>
      <c r="F70" s="271">
        <f t="shared" si="4"/>
        <v>1858</v>
      </c>
      <c r="G70" s="284">
        <f t="shared" si="0"/>
        <v>2229.6</v>
      </c>
      <c r="H70" s="441"/>
    </row>
    <row r="71" spans="1:8" s="265" customFormat="1" ht="18" customHeight="1">
      <c r="A71" s="1092"/>
      <c r="B71" s="54"/>
      <c r="C71" s="137" t="s">
        <v>701</v>
      </c>
      <c r="D71" s="289"/>
      <c r="E71" s="321"/>
      <c r="F71" s="271"/>
      <c r="G71" s="284"/>
      <c r="H71" s="441"/>
    </row>
    <row r="72" spans="1:8" s="265" customFormat="1" ht="14.25" customHeight="1">
      <c r="A72" s="1092"/>
      <c r="B72" s="1101"/>
      <c r="C72" s="131" t="s">
        <v>702</v>
      </c>
      <c r="D72" s="28">
        <v>350</v>
      </c>
      <c r="E72" s="321">
        <f t="shared" si="3"/>
        <v>4729.725</v>
      </c>
      <c r="F72" s="271">
        <f t="shared" si="4"/>
        <v>5912</v>
      </c>
      <c r="G72" s="284">
        <f t="shared" si="0"/>
        <v>7094.4</v>
      </c>
      <c r="H72" s="441"/>
    </row>
    <row r="73" spans="1:8" s="265" customFormat="1" ht="36" customHeight="1">
      <c r="A73" s="1092"/>
      <c r="B73" s="1101"/>
      <c r="C73" s="532" t="s">
        <v>717</v>
      </c>
      <c r="D73" s="28"/>
      <c r="E73" s="321"/>
      <c r="F73" s="271"/>
      <c r="G73" s="284"/>
      <c r="H73" s="441"/>
    </row>
    <row r="74" spans="1:8" s="265" customFormat="1" ht="14.25" customHeight="1">
      <c r="A74" s="1092"/>
      <c r="B74" s="1101"/>
      <c r="C74" s="874" t="s">
        <v>857</v>
      </c>
      <c r="D74" s="525">
        <v>240</v>
      </c>
      <c r="E74" s="416">
        <f t="shared" si="3"/>
        <v>3243.2400000000002</v>
      </c>
      <c r="F74" s="870">
        <f t="shared" si="4"/>
        <v>4054</v>
      </c>
      <c r="G74" s="871">
        <f t="shared" si="0"/>
        <v>4864.8</v>
      </c>
      <c r="H74" s="441"/>
    </row>
    <row r="75" spans="1:8" s="265" customFormat="1" ht="14.25" customHeight="1">
      <c r="A75" s="1092"/>
      <c r="B75" s="1101"/>
      <c r="C75" s="874" t="s">
        <v>858</v>
      </c>
      <c r="D75" s="525">
        <v>240</v>
      </c>
      <c r="E75" s="416">
        <f t="shared" si="3"/>
        <v>3243.2400000000002</v>
      </c>
      <c r="F75" s="870">
        <f t="shared" si="4"/>
        <v>4054</v>
      </c>
      <c r="G75" s="871">
        <f t="shared" si="0"/>
        <v>4864.8</v>
      </c>
      <c r="H75" s="441"/>
    </row>
    <row r="76" spans="1:8" s="265" customFormat="1" ht="14.25" customHeight="1">
      <c r="A76" s="1092"/>
      <c r="B76" s="1101"/>
      <c r="C76" s="874" t="s">
        <v>859</v>
      </c>
      <c r="D76" s="525">
        <v>240</v>
      </c>
      <c r="E76" s="416">
        <f t="shared" si="3"/>
        <v>3243.2400000000002</v>
      </c>
      <c r="F76" s="870">
        <f>ROUND(E76*1.25,0)</f>
        <v>4054</v>
      </c>
      <c r="G76" s="871">
        <f t="shared" si="0"/>
        <v>4864.8</v>
      </c>
      <c r="H76" s="441"/>
    </row>
    <row r="77" spans="1:8" s="265" customFormat="1" ht="31.5" customHeight="1">
      <c r="A77" s="1092"/>
      <c r="B77" s="1101"/>
      <c r="C77" s="532" t="s">
        <v>718</v>
      </c>
      <c r="D77" s="28"/>
      <c r="E77" s="321"/>
      <c r="F77" s="271"/>
      <c r="G77" s="284"/>
      <c r="H77" s="441"/>
    </row>
    <row r="78" spans="1:8" s="265" customFormat="1" ht="16.5" customHeight="1">
      <c r="A78" s="1092"/>
      <c r="B78" s="1101"/>
      <c r="C78" s="874" t="s">
        <v>857</v>
      </c>
      <c r="D78" s="525">
        <v>240</v>
      </c>
      <c r="E78" s="416">
        <f t="shared" si="3"/>
        <v>3243.2400000000002</v>
      </c>
      <c r="F78" s="870">
        <f t="shared" si="4"/>
        <v>4054</v>
      </c>
      <c r="G78" s="871">
        <f t="shared" si="0"/>
        <v>4864.8</v>
      </c>
      <c r="H78" s="441"/>
    </row>
    <row r="79" spans="1:8" s="265" customFormat="1" ht="16.5" customHeight="1">
      <c r="A79" s="1092"/>
      <c r="B79" s="1101"/>
      <c r="C79" s="874" t="s">
        <v>858</v>
      </c>
      <c r="D79" s="525">
        <v>240</v>
      </c>
      <c r="E79" s="416">
        <f t="shared" si="3"/>
        <v>3243.2400000000002</v>
      </c>
      <c r="F79" s="870">
        <f t="shared" si="4"/>
        <v>4054</v>
      </c>
      <c r="G79" s="871">
        <f t="shared" si="0"/>
        <v>4864.8</v>
      </c>
      <c r="H79" s="441"/>
    </row>
    <row r="80" spans="1:8" s="265" customFormat="1" ht="16.5" customHeight="1">
      <c r="A80" s="1092"/>
      <c r="B80" s="1101"/>
      <c r="C80" s="874" t="s">
        <v>859</v>
      </c>
      <c r="D80" s="525">
        <v>240</v>
      </c>
      <c r="E80" s="416">
        <f t="shared" si="3"/>
        <v>3243.2400000000002</v>
      </c>
      <c r="F80" s="870">
        <f t="shared" si="4"/>
        <v>4054</v>
      </c>
      <c r="G80" s="871">
        <f t="shared" si="0"/>
        <v>4864.8</v>
      </c>
      <c r="H80" s="441"/>
    </row>
    <row r="81" spans="1:8" s="265" customFormat="1" ht="32.25" customHeight="1">
      <c r="A81" s="1092"/>
      <c r="B81" s="55"/>
      <c r="C81" s="133" t="s">
        <v>658</v>
      </c>
      <c r="D81" s="28"/>
      <c r="E81" s="276"/>
      <c r="F81" s="271"/>
      <c r="G81" s="284"/>
      <c r="H81" s="441"/>
    </row>
    <row r="82" spans="1:8" s="265" customFormat="1" ht="12.75">
      <c r="A82" s="1092"/>
      <c r="B82" s="1101"/>
      <c r="C82" s="159" t="s">
        <v>328</v>
      </c>
      <c r="D82" s="289">
        <v>50</v>
      </c>
      <c r="E82" s="321">
        <f>D82*$H$25</f>
        <v>622.65</v>
      </c>
      <c r="F82" s="271">
        <f>ROUND(E82*1.25,0)</f>
        <v>778</v>
      </c>
      <c r="G82" s="284">
        <f aca="true" t="shared" si="5" ref="G82:G150">F82*1.2</f>
        <v>933.5999999999999</v>
      </c>
      <c r="H82" s="441"/>
    </row>
    <row r="83" spans="1:8" s="265" customFormat="1" ht="12.75">
      <c r="A83" s="1092"/>
      <c r="B83" s="1101"/>
      <c r="C83" s="152" t="s">
        <v>706</v>
      </c>
      <c r="D83" s="289">
        <v>45</v>
      </c>
      <c r="E83" s="321">
        <f aca="true" t="shared" si="6" ref="E83:E90">D83*$H$25</f>
        <v>560.385</v>
      </c>
      <c r="F83" s="271">
        <f aca="true" t="shared" si="7" ref="F83:F90">ROUND(E83*1.25,0)</f>
        <v>700</v>
      </c>
      <c r="G83" s="284">
        <f t="shared" si="5"/>
        <v>840</v>
      </c>
      <c r="H83" s="441"/>
    </row>
    <row r="84" spans="1:8" s="265" customFormat="1" ht="12.75">
      <c r="A84" s="1092"/>
      <c r="B84" s="1101"/>
      <c r="C84" s="152" t="s">
        <v>51</v>
      </c>
      <c r="D84" s="289">
        <v>120</v>
      </c>
      <c r="E84" s="321">
        <f t="shared" si="6"/>
        <v>1494.36</v>
      </c>
      <c r="F84" s="271">
        <f t="shared" si="7"/>
        <v>1868</v>
      </c>
      <c r="G84" s="284">
        <f t="shared" si="5"/>
        <v>2241.6</v>
      </c>
      <c r="H84" s="441"/>
    </row>
    <row r="85" spans="1:8" s="265" customFormat="1" ht="12.75">
      <c r="A85" s="1092"/>
      <c r="B85" s="1101"/>
      <c r="C85" s="152" t="s">
        <v>88</v>
      </c>
      <c r="D85" s="289">
        <v>50</v>
      </c>
      <c r="E85" s="321">
        <f t="shared" si="6"/>
        <v>622.65</v>
      </c>
      <c r="F85" s="271">
        <f t="shared" si="7"/>
        <v>778</v>
      </c>
      <c r="G85" s="284">
        <f t="shared" si="5"/>
        <v>933.5999999999999</v>
      </c>
      <c r="H85" s="441"/>
    </row>
    <row r="86" spans="1:8" s="265" customFormat="1" ht="12.75">
      <c r="A86" s="1092"/>
      <c r="B86" s="1101"/>
      <c r="C86" s="138" t="s">
        <v>707</v>
      </c>
      <c r="D86" s="289">
        <v>120</v>
      </c>
      <c r="E86" s="321">
        <f t="shared" si="6"/>
        <v>1494.36</v>
      </c>
      <c r="F86" s="271">
        <f t="shared" si="7"/>
        <v>1868</v>
      </c>
      <c r="G86" s="284">
        <f t="shared" si="5"/>
        <v>2241.6</v>
      </c>
      <c r="H86" s="441"/>
    </row>
    <row r="87" spans="1:8" s="265" customFormat="1" ht="12.75">
      <c r="A87" s="1092"/>
      <c r="B87" s="1101"/>
      <c r="C87" s="138" t="s">
        <v>129</v>
      </c>
      <c r="D87" s="289">
        <v>45</v>
      </c>
      <c r="E87" s="321">
        <f t="shared" si="6"/>
        <v>560.385</v>
      </c>
      <c r="F87" s="271">
        <f>ROUND(E87*1.25,0)</f>
        <v>700</v>
      </c>
      <c r="G87" s="284">
        <f t="shared" si="5"/>
        <v>840</v>
      </c>
      <c r="H87" s="441"/>
    </row>
    <row r="88" spans="1:8" s="265" customFormat="1" ht="12.75">
      <c r="A88" s="1092"/>
      <c r="B88" s="1101"/>
      <c r="C88" s="134" t="s">
        <v>130</v>
      </c>
      <c r="D88" s="289">
        <v>50</v>
      </c>
      <c r="E88" s="321">
        <f t="shared" si="6"/>
        <v>622.65</v>
      </c>
      <c r="F88" s="271">
        <f t="shared" si="7"/>
        <v>778</v>
      </c>
      <c r="G88" s="284">
        <f t="shared" si="5"/>
        <v>933.5999999999999</v>
      </c>
      <c r="H88" s="441"/>
    </row>
    <row r="89" spans="1:8" s="265" customFormat="1" ht="12.75">
      <c r="A89" s="1092"/>
      <c r="B89" s="1101"/>
      <c r="C89" s="152" t="s">
        <v>104</v>
      </c>
      <c r="D89" s="289">
        <v>80</v>
      </c>
      <c r="E89" s="321">
        <f t="shared" si="6"/>
        <v>996.24</v>
      </c>
      <c r="F89" s="271">
        <f t="shared" si="7"/>
        <v>1245</v>
      </c>
      <c r="G89" s="284">
        <f t="shared" si="5"/>
        <v>1494</v>
      </c>
      <c r="H89" s="441"/>
    </row>
    <row r="90" spans="1:8" s="265" customFormat="1" ht="25.5">
      <c r="A90" s="1092"/>
      <c r="B90" s="1101"/>
      <c r="C90" s="148" t="s">
        <v>116</v>
      </c>
      <c r="D90" s="294">
        <v>120</v>
      </c>
      <c r="E90" s="321">
        <f t="shared" si="6"/>
        <v>1494.36</v>
      </c>
      <c r="F90" s="271">
        <f t="shared" si="7"/>
        <v>1868</v>
      </c>
      <c r="G90" s="284">
        <f t="shared" si="5"/>
        <v>2241.6</v>
      </c>
      <c r="H90" s="441"/>
    </row>
    <row r="91" spans="1:8" s="265" customFormat="1" ht="15.75">
      <c r="A91" s="1092"/>
      <c r="B91" s="55"/>
      <c r="C91" s="160" t="s">
        <v>711</v>
      </c>
      <c r="D91" s="294"/>
      <c r="E91" s="276"/>
      <c r="F91" s="271"/>
      <c r="G91" s="284"/>
      <c r="H91" s="441"/>
    </row>
    <row r="92" spans="1:8" s="265" customFormat="1" ht="12.75">
      <c r="A92" s="1092"/>
      <c r="B92" s="1101"/>
      <c r="C92" s="134" t="s">
        <v>712</v>
      </c>
      <c r="D92" s="294">
        <v>170</v>
      </c>
      <c r="E92" s="321">
        <f>D92*H26</f>
        <v>2224.11</v>
      </c>
      <c r="F92" s="271">
        <f>ROUND(E92*1.25,0)</f>
        <v>2780</v>
      </c>
      <c r="G92" s="284">
        <f t="shared" si="5"/>
        <v>3336</v>
      </c>
      <c r="H92" s="441"/>
    </row>
    <row r="93" spans="1:8" s="265" customFormat="1" ht="13.5" thickBot="1">
      <c r="A93" s="1098"/>
      <c r="B93" s="1101"/>
      <c r="C93" s="138" t="s">
        <v>713</v>
      </c>
      <c r="D93" s="295">
        <v>590</v>
      </c>
      <c r="E93" s="383">
        <f>D93*H26</f>
        <v>7718.970000000001</v>
      </c>
      <c r="F93" s="292">
        <f>ROUND(E93*1.25,0)</f>
        <v>9649</v>
      </c>
      <c r="G93" s="284">
        <f t="shared" si="5"/>
        <v>11578.8</v>
      </c>
      <c r="H93" s="441"/>
    </row>
    <row r="94" spans="1:8" s="265" customFormat="1" ht="90.75" customHeight="1" thickBot="1">
      <c r="A94" s="1091" t="s">
        <v>244</v>
      </c>
      <c r="B94" s="50" t="s">
        <v>521</v>
      </c>
      <c r="C94" s="278"/>
      <c r="D94" s="285"/>
      <c r="E94" s="456"/>
      <c r="F94" s="275"/>
      <c r="G94" s="284"/>
      <c r="H94" s="530"/>
    </row>
    <row r="95" spans="1:8" s="265" customFormat="1" ht="31.5">
      <c r="A95" s="1092"/>
      <c r="B95" s="296"/>
      <c r="C95" s="149" t="s">
        <v>237</v>
      </c>
      <c r="D95" s="287"/>
      <c r="E95" s="454"/>
      <c r="F95" s="271"/>
      <c r="G95" s="284"/>
      <c r="H95" s="530"/>
    </row>
    <row r="96" spans="1:8" s="265" customFormat="1" ht="15.75">
      <c r="A96" s="1092"/>
      <c r="B96" s="293"/>
      <c r="C96" s="171" t="s">
        <v>700</v>
      </c>
      <c r="D96" s="287"/>
      <c r="E96" s="454"/>
      <c r="F96" s="271"/>
      <c r="G96" s="284"/>
      <c r="H96" s="530"/>
    </row>
    <row r="97" spans="1:8" s="265" customFormat="1" ht="12" customHeight="1">
      <c r="A97" s="1092"/>
      <c r="B97" s="56"/>
      <c r="C97" s="868" t="s">
        <v>866</v>
      </c>
      <c r="D97" s="869">
        <v>20</v>
      </c>
      <c r="E97" s="416">
        <f>D97*$H$24</f>
        <v>270.27</v>
      </c>
      <c r="F97" s="870">
        <f>ROUND(E97*1.25,0)</f>
        <v>338</v>
      </c>
      <c r="G97" s="871">
        <f t="shared" si="5"/>
        <v>405.59999999999997</v>
      </c>
      <c r="H97" s="441"/>
    </row>
    <row r="98" spans="1:8" s="265" customFormat="1" ht="12" customHeight="1">
      <c r="A98" s="1092"/>
      <c r="B98" s="56"/>
      <c r="C98" s="868" t="s">
        <v>872</v>
      </c>
      <c r="D98" s="869">
        <v>20</v>
      </c>
      <c r="E98" s="416">
        <f>D98*$H$24</f>
        <v>270.27</v>
      </c>
      <c r="F98" s="870">
        <f>ROUND(E98*1.25,0)</f>
        <v>338</v>
      </c>
      <c r="G98" s="871">
        <f t="shared" si="5"/>
        <v>405.59999999999997</v>
      </c>
      <c r="H98" s="441"/>
    </row>
    <row r="99" spans="1:8" s="265" customFormat="1" ht="12" customHeight="1">
      <c r="A99" s="1092"/>
      <c r="B99" s="56"/>
      <c r="C99" s="868" t="s">
        <v>870</v>
      </c>
      <c r="D99" s="869">
        <v>20</v>
      </c>
      <c r="E99" s="416">
        <f>D99*$H$24</f>
        <v>270.27</v>
      </c>
      <c r="F99" s="870">
        <f>ROUND(E99*1.25,0)</f>
        <v>338</v>
      </c>
      <c r="G99" s="871">
        <f t="shared" si="5"/>
        <v>405.59999999999997</v>
      </c>
      <c r="H99" s="441"/>
    </row>
    <row r="100" spans="1:8" s="265" customFormat="1" ht="12" customHeight="1">
      <c r="A100" s="1092"/>
      <c r="B100" s="56"/>
      <c r="C100" s="868" t="s">
        <v>766</v>
      </c>
      <c r="D100" s="869">
        <v>20</v>
      </c>
      <c r="E100" s="416">
        <f>D100*$H$24</f>
        <v>270.27</v>
      </c>
      <c r="F100" s="870">
        <f>ROUND(E100*1.25,0)</f>
        <v>338</v>
      </c>
      <c r="G100" s="871">
        <f t="shared" si="5"/>
        <v>405.59999999999997</v>
      </c>
      <c r="H100" s="441"/>
    </row>
    <row r="101" spans="1:8" s="265" customFormat="1" ht="12" customHeight="1">
      <c r="A101" s="1092"/>
      <c r="B101" s="56"/>
      <c r="C101" s="868" t="s">
        <v>868</v>
      </c>
      <c r="D101" s="869">
        <v>20</v>
      </c>
      <c r="E101" s="416">
        <f>D101*$H$24</f>
        <v>270.27</v>
      </c>
      <c r="F101" s="870">
        <f>ROUND(E101*1.25,0)</f>
        <v>338</v>
      </c>
      <c r="G101" s="871">
        <f t="shared" si="5"/>
        <v>405.59999999999997</v>
      </c>
      <c r="H101" s="441"/>
    </row>
    <row r="102" spans="1:8" s="265" customFormat="1" ht="12" customHeight="1">
      <c r="A102" s="1092"/>
      <c r="B102" s="56"/>
      <c r="C102" s="132" t="s">
        <v>699</v>
      </c>
      <c r="D102" s="289"/>
      <c r="E102" s="321"/>
      <c r="F102" s="271"/>
      <c r="G102" s="284"/>
      <c r="H102" s="441"/>
    </row>
    <row r="103" spans="1:8" s="265" customFormat="1" ht="12" customHeight="1">
      <c r="A103" s="1092"/>
      <c r="B103" s="1100"/>
      <c r="C103" s="134" t="s">
        <v>107</v>
      </c>
      <c r="D103" s="289">
        <v>100</v>
      </c>
      <c r="E103" s="321">
        <f aca="true" t="shared" si="8" ref="E103:E118">D103*$H$24</f>
        <v>1351.3500000000001</v>
      </c>
      <c r="F103" s="271">
        <f aca="true" t="shared" si="9" ref="F103:F118">ROUND(E103*1.25,0)</f>
        <v>1689</v>
      </c>
      <c r="G103" s="284">
        <f t="shared" si="5"/>
        <v>2026.8</v>
      </c>
      <c r="H103" s="441"/>
    </row>
    <row r="104" spans="1:8" s="265" customFormat="1" ht="12" customHeight="1">
      <c r="A104" s="1092"/>
      <c r="B104" s="1100"/>
      <c r="C104" s="134" t="s">
        <v>693</v>
      </c>
      <c r="D104" s="289">
        <v>80</v>
      </c>
      <c r="E104" s="321">
        <f t="shared" si="8"/>
        <v>1081.08</v>
      </c>
      <c r="F104" s="271">
        <f t="shared" si="9"/>
        <v>1351</v>
      </c>
      <c r="G104" s="284">
        <f t="shared" si="5"/>
        <v>1621.2</v>
      </c>
      <c r="H104" s="441"/>
    </row>
    <row r="105" spans="1:8" s="265" customFormat="1" ht="12" customHeight="1">
      <c r="A105" s="1092"/>
      <c r="B105" s="1100"/>
      <c r="C105" s="138" t="s">
        <v>981</v>
      </c>
      <c r="D105" s="289">
        <v>160</v>
      </c>
      <c r="E105" s="321">
        <f t="shared" si="8"/>
        <v>2162.16</v>
      </c>
      <c r="F105" s="271">
        <f t="shared" si="9"/>
        <v>2703</v>
      </c>
      <c r="G105" s="284">
        <f t="shared" si="5"/>
        <v>3243.6</v>
      </c>
      <c r="H105" s="441"/>
    </row>
    <row r="106" spans="1:8" s="265" customFormat="1" ht="12" customHeight="1">
      <c r="A106" s="1092"/>
      <c r="B106" s="1100"/>
      <c r="C106" s="138" t="s">
        <v>982</v>
      </c>
      <c r="D106" s="289">
        <v>120</v>
      </c>
      <c r="E106" s="321">
        <f t="shared" si="8"/>
        <v>1621.6200000000001</v>
      </c>
      <c r="F106" s="271">
        <f t="shared" si="9"/>
        <v>2027</v>
      </c>
      <c r="G106" s="284">
        <f t="shared" si="5"/>
        <v>2432.4</v>
      </c>
      <c r="H106" s="441"/>
    </row>
    <row r="107" spans="1:8" s="265" customFormat="1" ht="12" customHeight="1">
      <c r="A107" s="1092"/>
      <c r="B107" s="1100"/>
      <c r="C107" s="138" t="s">
        <v>126</v>
      </c>
      <c r="D107" s="289">
        <v>260</v>
      </c>
      <c r="E107" s="321">
        <f t="shared" si="8"/>
        <v>3513.51</v>
      </c>
      <c r="F107" s="271">
        <f t="shared" si="9"/>
        <v>4392</v>
      </c>
      <c r="G107" s="284">
        <f t="shared" si="5"/>
        <v>5270.4</v>
      </c>
      <c r="H107" s="441"/>
    </row>
    <row r="108" spans="1:8" s="265" customFormat="1" ht="15" customHeight="1">
      <c r="A108" s="1092"/>
      <c r="B108" s="1100"/>
      <c r="C108" s="134" t="s">
        <v>128</v>
      </c>
      <c r="D108" s="289">
        <v>110</v>
      </c>
      <c r="E108" s="321">
        <f t="shared" si="8"/>
        <v>1486.4850000000001</v>
      </c>
      <c r="F108" s="271">
        <f t="shared" si="9"/>
        <v>1858</v>
      </c>
      <c r="G108" s="284">
        <f t="shared" si="5"/>
        <v>2229.6</v>
      </c>
      <c r="H108" s="441"/>
    </row>
    <row r="109" spans="1:8" s="265" customFormat="1" ht="15" customHeight="1">
      <c r="A109" s="1092"/>
      <c r="B109" s="54"/>
      <c r="C109" s="137" t="s">
        <v>701</v>
      </c>
      <c r="D109" s="289"/>
      <c r="E109" s="321"/>
      <c r="F109" s="271"/>
      <c r="G109" s="284"/>
      <c r="H109" s="441"/>
    </row>
    <row r="110" spans="1:8" s="265" customFormat="1" ht="15" customHeight="1">
      <c r="A110" s="1092"/>
      <c r="B110" s="1101"/>
      <c r="C110" s="131" t="s">
        <v>702</v>
      </c>
      <c r="D110" s="28">
        <v>350</v>
      </c>
      <c r="E110" s="321">
        <f t="shared" si="8"/>
        <v>4729.725</v>
      </c>
      <c r="F110" s="271">
        <f t="shared" si="9"/>
        <v>5912</v>
      </c>
      <c r="G110" s="284">
        <f t="shared" si="5"/>
        <v>7094.4</v>
      </c>
      <c r="H110" s="441"/>
    </row>
    <row r="111" spans="1:8" s="265" customFormat="1" ht="39" customHeight="1">
      <c r="A111" s="1092"/>
      <c r="B111" s="1101"/>
      <c r="C111" s="532" t="s">
        <v>717</v>
      </c>
      <c r="D111" s="28"/>
      <c r="E111" s="321"/>
      <c r="F111" s="271"/>
      <c r="G111" s="284"/>
      <c r="H111" s="441"/>
    </row>
    <row r="112" spans="1:8" s="265" customFormat="1" ht="15" customHeight="1">
      <c r="A112" s="1092"/>
      <c r="B112" s="1101"/>
      <c r="C112" s="874" t="s">
        <v>857</v>
      </c>
      <c r="D112" s="525">
        <v>240</v>
      </c>
      <c r="E112" s="416">
        <f t="shared" si="8"/>
        <v>3243.2400000000002</v>
      </c>
      <c r="F112" s="870">
        <f t="shared" si="9"/>
        <v>4054</v>
      </c>
      <c r="G112" s="871">
        <f t="shared" si="5"/>
        <v>4864.8</v>
      </c>
      <c r="H112" s="441"/>
    </row>
    <row r="113" spans="1:8" s="265" customFormat="1" ht="15" customHeight="1">
      <c r="A113" s="1092"/>
      <c r="B113" s="1101"/>
      <c r="C113" s="874" t="s">
        <v>858</v>
      </c>
      <c r="D113" s="525">
        <v>240</v>
      </c>
      <c r="E113" s="416">
        <f t="shared" si="8"/>
        <v>3243.2400000000002</v>
      </c>
      <c r="F113" s="870">
        <f t="shared" si="9"/>
        <v>4054</v>
      </c>
      <c r="G113" s="871">
        <f t="shared" si="5"/>
        <v>4864.8</v>
      </c>
      <c r="H113" s="441"/>
    </row>
    <row r="114" spans="1:8" s="265" customFormat="1" ht="15" customHeight="1">
      <c r="A114" s="1092"/>
      <c r="B114" s="1101"/>
      <c r="C114" s="874" t="s">
        <v>859</v>
      </c>
      <c r="D114" s="525">
        <v>240</v>
      </c>
      <c r="E114" s="416">
        <f t="shared" si="8"/>
        <v>3243.2400000000002</v>
      </c>
      <c r="F114" s="870">
        <f t="shared" si="9"/>
        <v>4054</v>
      </c>
      <c r="G114" s="871">
        <f t="shared" si="5"/>
        <v>4864.8</v>
      </c>
      <c r="H114" s="441"/>
    </row>
    <row r="115" spans="1:8" s="265" customFormat="1" ht="24.75" customHeight="1">
      <c r="A115" s="1092"/>
      <c r="B115" s="1101"/>
      <c r="C115" s="532" t="s">
        <v>718</v>
      </c>
      <c r="D115" s="28"/>
      <c r="E115" s="321"/>
      <c r="F115" s="271"/>
      <c r="G115" s="284"/>
      <c r="H115" s="441"/>
    </row>
    <row r="116" spans="1:8" s="265" customFormat="1" ht="12" customHeight="1">
      <c r="A116" s="1092"/>
      <c r="B116" s="1101"/>
      <c r="C116" s="874" t="s">
        <v>857</v>
      </c>
      <c r="D116" s="525">
        <v>240</v>
      </c>
      <c r="E116" s="416">
        <f t="shared" si="8"/>
        <v>3243.2400000000002</v>
      </c>
      <c r="F116" s="870">
        <f t="shared" si="9"/>
        <v>4054</v>
      </c>
      <c r="G116" s="871">
        <f t="shared" si="5"/>
        <v>4864.8</v>
      </c>
      <c r="H116" s="441"/>
    </row>
    <row r="117" spans="1:8" s="265" customFormat="1" ht="12" customHeight="1">
      <c r="A117" s="1092"/>
      <c r="B117" s="1101"/>
      <c r="C117" s="874" t="s">
        <v>858</v>
      </c>
      <c r="D117" s="525">
        <v>240</v>
      </c>
      <c r="E117" s="416">
        <f t="shared" si="8"/>
        <v>3243.2400000000002</v>
      </c>
      <c r="F117" s="870">
        <f t="shared" si="9"/>
        <v>4054</v>
      </c>
      <c r="G117" s="871">
        <f t="shared" si="5"/>
        <v>4864.8</v>
      </c>
      <c r="H117" s="441"/>
    </row>
    <row r="118" spans="1:8" s="265" customFormat="1" ht="12" customHeight="1">
      <c r="A118" s="1092"/>
      <c r="B118" s="1101"/>
      <c r="C118" s="874" t="s">
        <v>859</v>
      </c>
      <c r="D118" s="525">
        <v>240</v>
      </c>
      <c r="E118" s="416">
        <f t="shared" si="8"/>
        <v>3243.2400000000002</v>
      </c>
      <c r="F118" s="870">
        <f t="shared" si="9"/>
        <v>4054</v>
      </c>
      <c r="G118" s="871">
        <f t="shared" si="5"/>
        <v>4864.8</v>
      </c>
      <c r="H118" s="441"/>
    </row>
    <row r="119" spans="1:8" s="265" customFormat="1" ht="30" customHeight="1">
      <c r="A119" s="1092"/>
      <c r="B119" s="55"/>
      <c r="C119" s="133" t="s">
        <v>658</v>
      </c>
      <c r="D119" s="28"/>
      <c r="E119" s="276"/>
      <c r="F119" s="271"/>
      <c r="G119" s="284"/>
      <c r="H119" s="441"/>
    </row>
    <row r="120" spans="1:8" s="265" customFormat="1" ht="12.75">
      <c r="A120" s="1092"/>
      <c r="B120" s="1101"/>
      <c r="C120" s="134" t="s">
        <v>131</v>
      </c>
      <c r="D120" s="289">
        <v>40</v>
      </c>
      <c r="E120" s="321">
        <f>D120*$H$25</f>
        <v>498.12</v>
      </c>
      <c r="F120" s="271">
        <f>ROUND(E120*1.25,0)</f>
        <v>623</v>
      </c>
      <c r="G120" s="284">
        <f t="shared" si="5"/>
        <v>747.6</v>
      </c>
      <c r="H120" s="441"/>
    </row>
    <row r="121" spans="1:8" s="265" customFormat="1" ht="12.75">
      <c r="A121" s="1092"/>
      <c r="B121" s="1101"/>
      <c r="C121" s="159" t="s">
        <v>329</v>
      </c>
      <c r="D121" s="289">
        <v>50</v>
      </c>
      <c r="E121" s="321">
        <f aca="true" t="shared" si="10" ref="E121:E128">D121*$H$25</f>
        <v>622.65</v>
      </c>
      <c r="F121" s="271">
        <f aca="true" t="shared" si="11" ref="F121:F128">ROUND(E121*1.25,0)</f>
        <v>778</v>
      </c>
      <c r="G121" s="284">
        <f t="shared" si="5"/>
        <v>933.5999999999999</v>
      </c>
      <c r="H121" s="441"/>
    </row>
    <row r="122" spans="1:8" s="265" customFormat="1" ht="12.75">
      <c r="A122" s="1092"/>
      <c r="B122" s="1101"/>
      <c r="C122" s="152" t="s">
        <v>706</v>
      </c>
      <c r="D122" s="289">
        <v>45</v>
      </c>
      <c r="E122" s="321">
        <f t="shared" si="10"/>
        <v>560.385</v>
      </c>
      <c r="F122" s="271">
        <f t="shared" si="11"/>
        <v>700</v>
      </c>
      <c r="G122" s="284">
        <f t="shared" si="5"/>
        <v>840</v>
      </c>
      <c r="H122" s="441"/>
    </row>
    <row r="123" spans="1:8" s="265" customFormat="1" ht="12.75">
      <c r="A123" s="1092"/>
      <c r="B123" s="1101"/>
      <c r="C123" s="152" t="s">
        <v>51</v>
      </c>
      <c r="D123" s="289">
        <v>120</v>
      </c>
      <c r="E123" s="321">
        <f t="shared" si="10"/>
        <v>1494.36</v>
      </c>
      <c r="F123" s="271">
        <f t="shared" si="11"/>
        <v>1868</v>
      </c>
      <c r="G123" s="284">
        <f t="shared" si="5"/>
        <v>2241.6</v>
      </c>
      <c r="H123" s="441"/>
    </row>
    <row r="124" spans="1:8" s="265" customFormat="1" ht="12" customHeight="1">
      <c r="A124" s="1092"/>
      <c r="B124" s="1101"/>
      <c r="C124" s="152" t="s">
        <v>88</v>
      </c>
      <c r="D124" s="289">
        <v>50</v>
      </c>
      <c r="E124" s="321">
        <f t="shared" si="10"/>
        <v>622.65</v>
      </c>
      <c r="F124" s="271">
        <f t="shared" si="11"/>
        <v>778</v>
      </c>
      <c r="G124" s="284">
        <f t="shared" si="5"/>
        <v>933.5999999999999</v>
      </c>
      <c r="H124" s="441"/>
    </row>
    <row r="125" spans="1:8" s="265" customFormat="1" ht="12.75">
      <c r="A125" s="1092"/>
      <c r="B125" s="1101"/>
      <c r="C125" s="138" t="s">
        <v>707</v>
      </c>
      <c r="D125" s="289">
        <v>120</v>
      </c>
      <c r="E125" s="321">
        <f t="shared" si="10"/>
        <v>1494.36</v>
      </c>
      <c r="F125" s="271">
        <f>ROUND(E125*1.25,0)</f>
        <v>1868</v>
      </c>
      <c r="G125" s="284">
        <f t="shared" si="5"/>
        <v>2241.6</v>
      </c>
      <c r="H125" s="441"/>
    </row>
    <row r="126" spans="1:8" s="265" customFormat="1" ht="12.75">
      <c r="A126" s="1092"/>
      <c r="B126" s="1101"/>
      <c r="C126" s="138" t="s">
        <v>129</v>
      </c>
      <c r="D126" s="289">
        <v>45</v>
      </c>
      <c r="E126" s="321">
        <f>D126*$H$25</f>
        <v>560.385</v>
      </c>
      <c r="F126" s="271">
        <f t="shared" si="11"/>
        <v>700</v>
      </c>
      <c r="G126" s="284">
        <f t="shared" si="5"/>
        <v>840</v>
      </c>
      <c r="H126" s="441"/>
    </row>
    <row r="127" spans="1:8" s="265" customFormat="1" ht="12.75">
      <c r="A127" s="1092"/>
      <c r="B127" s="1101"/>
      <c r="C127" s="134" t="s">
        <v>130</v>
      </c>
      <c r="D127" s="289">
        <v>50</v>
      </c>
      <c r="E127" s="321">
        <f t="shared" si="10"/>
        <v>622.65</v>
      </c>
      <c r="F127" s="271">
        <f t="shared" si="11"/>
        <v>778</v>
      </c>
      <c r="G127" s="284">
        <f t="shared" si="5"/>
        <v>933.5999999999999</v>
      </c>
      <c r="H127" s="441"/>
    </row>
    <row r="128" spans="1:8" s="265" customFormat="1" ht="12.75">
      <c r="A128" s="1092"/>
      <c r="B128" s="1101"/>
      <c r="C128" s="152" t="s">
        <v>104</v>
      </c>
      <c r="D128" s="289">
        <v>80</v>
      </c>
      <c r="E128" s="321">
        <f t="shared" si="10"/>
        <v>996.24</v>
      </c>
      <c r="F128" s="271">
        <f t="shared" si="11"/>
        <v>1245</v>
      </c>
      <c r="G128" s="284">
        <f t="shared" si="5"/>
        <v>1494</v>
      </c>
      <c r="H128" s="441"/>
    </row>
    <row r="129" spans="1:8" s="265" customFormat="1" ht="15.75">
      <c r="A129" s="1092"/>
      <c r="B129" s="55"/>
      <c r="C129" s="172" t="s">
        <v>711</v>
      </c>
      <c r="D129" s="289"/>
      <c r="E129" s="276"/>
      <c r="F129" s="271"/>
      <c r="G129" s="284"/>
      <c r="H129" s="441"/>
    </row>
    <row r="130" spans="1:8" s="265" customFormat="1" ht="12.75">
      <c r="A130" s="1092"/>
      <c r="B130" s="1101"/>
      <c r="C130" s="134" t="s">
        <v>712</v>
      </c>
      <c r="D130" s="289">
        <v>170</v>
      </c>
      <c r="E130" s="321">
        <f>D130*H26</f>
        <v>2224.11</v>
      </c>
      <c r="F130" s="271">
        <f>ROUND(E130*1.25,0)</f>
        <v>2780</v>
      </c>
      <c r="G130" s="284">
        <f t="shared" si="5"/>
        <v>3336</v>
      </c>
      <c r="H130" s="441"/>
    </row>
    <row r="131" spans="1:8" s="265" customFormat="1" ht="13.5" thickBot="1">
      <c r="A131" s="1098"/>
      <c r="B131" s="1101"/>
      <c r="C131" s="138" t="s">
        <v>713</v>
      </c>
      <c r="D131" s="291">
        <v>590</v>
      </c>
      <c r="E131" s="383">
        <f>D131*H26</f>
        <v>7718.970000000001</v>
      </c>
      <c r="F131" s="292">
        <f>ROUND(E131*1.25,0)</f>
        <v>9649</v>
      </c>
      <c r="G131" s="284">
        <f t="shared" si="5"/>
        <v>11578.8</v>
      </c>
      <c r="H131" s="441"/>
    </row>
    <row r="132" spans="1:8" s="265" customFormat="1" ht="42" customHeight="1" thickBot="1">
      <c r="A132" s="1091" t="s">
        <v>245</v>
      </c>
      <c r="B132" s="51" t="s">
        <v>180</v>
      </c>
      <c r="C132" s="278"/>
      <c r="D132" s="285"/>
      <c r="E132" s="285"/>
      <c r="F132" s="275"/>
      <c r="G132" s="284"/>
      <c r="H132" s="530"/>
    </row>
    <row r="133" spans="1:8" s="265" customFormat="1" ht="31.5">
      <c r="A133" s="1092"/>
      <c r="B133" s="293"/>
      <c r="C133" s="169" t="s">
        <v>237</v>
      </c>
      <c r="D133" s="287"/>
      <c r="E133" s="287"/>
      <c r="F133" s="271"/>
      <c r="G133" s="284"/>
      <c r="H133" s="530"/>
    </row>
    <row r="134" spans="1:8" s="265" customFormat="1" ht="15.75">
      <c r="A134" s="1092"/>
      <c r="B134" s="293"/>
      <c r="C134" s="170" t="s">
        <v>700</v>
      </c>
      <c r="D134" s="289"/>
      <c r="E134" s="289"/>
      <c r="F134" s="271"/>
      <c r="G134" s="284"/>
      <c r="H134" s="530"/>
    </row>
    <row r="135" spans="1:8" s="265" customFormat="1" ht="15.75" customHeight="1">
      <c r="A135" s="1092"/>
      <c r="B135" s="56"/>
      <c r="C135" s="868" t="s">
        <v>866</v>
      </c>
      <c r="D135" s="869">
        <v>20</v>
      </c>
      <c r="E135" s="416">
        <f>D135*$H$24</f>
        <v>270.27</v>
      </c>
      <c r="F135" s="870">
        <f>ROUND(E135*1.25,0)</f>
        <v>338</v>
      </c>
      <c r="G135" s="871">
        <f t="shared" si="5"/>
        <v>405.59999999999997</v>
      </c>
      <c r="H135" s="441"/>
    </row>
    <row r="136" spans="1:8" s="265" customFormat="1" ht="15" customHeight="1">
      <c r="A136" s="1092"/>
      <c r="B136" s="56"/>
      <c r="C136" s="868" t="s">
        <v>872</v>
      </c>
      <c r="D136" s="869">
        <v>20</v>
      </c>
      <c r="E136" s="416">
        <f>D136*$H$24</f>
        <v>270.27</v>
      </c>
      <c r="F136" s="870">
        <f>ROUND(E136*1.25,0)</f>
        <v>338</v>
      </c>
      <c r="G136" s="871">
        <f t="shared" si="5"/>
        <v>405.59999999999997</v>
      </c>
      <c r="H136" s="441"/>
    </row>
    <row r="137" spans="1:8" s="265" customFormat="1" ht="14.25" customHeight="1">
      <c r="A137" s="1092"/>
      <c r="B137" s="56"/>
      <c r="C137" s="868" t="s">
        <v>870</v>
      </c>
      <c r="D137" s="869">
        <v>20</v>
      </c>
      <c r="E137" s="416">
        <f>D137*$H$24</f>
        <v>270.27</v>
      </c>
      <c r="F137" s="870">
        <f>ROUND(E137*1.25,0)</f>
        <v>338</v>
      </c>
      <c r="G137" s="871">
        <f t="shared" si="5"/>
        <v>405.59999999999997</v>
      </c>
      <c r="H137" s="441"/>
    </row>
    <row r="138" spans="1:8" s="265" customFormat="1" ht="15.75" customHeight="1">
      <c r="A138" s="1092"/>
      <c r="B138" s="56"/>
      <c r="C138" s="868" t="s">
        <v>766</v>
      </c>
      <c r="D138" s="869">
        <v>20</v>
      </c>
      <c r="E138" s="416">
        <f>D138*$H$24</f>
        <v>270.27</v>
      </c>
      <c r="F138" s="870">
        <f>ROUND(E138*1.25,0)</f>
        <v>338</v>
      </c>
      <c r="G138" s="871">
        <f t="shared" si="5"/>
        <v>405.59999999999997</v>
      </c>
      <c r="H138" s="441"/>
    </row>
    <row r="139" spans="1:8" s="265" customFormat="1" ht="15" customHeight="1">
      <c r="A139" s="1092"/>
      <c r="B139" s="56"/>
      <c r="C139" s="868" t="s">
        <v>868</v>
      </c>
      <c r="D139" s="869">
        <v>20</v>
      </c>
      <c r="E139" s="416">
        <f>D139*$H$24</f>
        <v>270.27</v>
      </c>
      <c r="F139" s="870">
        <f>ROUND(E139*1.25,0)</f>
        <v>338</v>
      </c>
      <c r="G139" s="871">
        <f t="shared" si="5"/>
        <v>405.59999999999997</v>
      </c>
      <c r="H139" s="441"/>
    </row>
    <row r="140" spans="1:8" s="265" customFormat="1" ht="15" customHeight="1">
      <c r="A140" s="1092"/>
      <c r="B140" s="56"/>
      <c r="C140" s="132" t="s">
        <v>699</v>
      </c>
      <c r="D140" s="289"/>
      <c r="E140" s="321"/>
      <c r="F140" s="271"/>
      <c r="G140" s="284"/>
      <c r="H140" s="441"/>
    </row>
    <row r="141" spans="1:8" s="265" customFormat="1" ht="15" customHeight="1">
      <c r="A141" s="1092"/>
      <c r="B141" s="1100"/>
      <c r="C141" s="134" t="s">
        <v>107</v>
      </c>
      <c r="D141" s="289">
        <v>100</v>
      </c>
      <c r="E141" s="321">
        <f aca="true" t="shared" si="12" ref="E141:E156">D141*$H$24</f>
        <v>1351.3500000000001</v>
      </c>
      <c r="F141" s="271">
        <f aca="true" t="shared" si="13" ref="F141:F156">ROUND(E141*1.25,0)</f>
        <v>1689</v>
      </c>
      <c r="G141" s="284">
        <f t="shared" si="5"/>
        <v>2026.8</v>
      </c>
      <c r="H141" s="441"/>
    </row>
    <row r="142" spans="1:8" s="265" customFormat="1" ht="15" customHeight="1">
      <c r="A142" s="1092"/>
      <c r="B142" s="1100"/>
      <c r="C142" s="134" t="s">
        <v>693</v>
      </c>
      <c r="D142" s="289">
        <v>80</v>
      </c>
      <c r="E142" s="321">
        <f t="shared" si="12"/>
        <v>1081.08</v>
      </c>
      <c r="F142" s="271">
        <f t="shared" si="13"/>
        <v>1351</v>
      </c>
      <c r="G142" s="284">
        <f t="shared" si="5"/>
        <v>1621.2</v>
      </c>
      <c r="H142" s="441"/>
    </row>
    <row r="143" spans="1:8" s="265" customFormat="1" ht="15" customHeight="1">
      <c r="A143" s="1092"/>
      <c r="B143" s="1100"/>
      <c r="C143" s="138" t="s">
        <v>981</v>
      </c>
      <c r="D143" s="289">
        <v>160</v>
      </c>
      <c r="E143" s="321">
        <f t="shared" si="12"/>
        <v>2162.16</v>
      </c>
      <c r="F143" s="271">
        <f t="shared" si="13"/>
        <v>2703</v>
      </c>
      <c r="G143" s="284">
        <f t="shared" si="5"/>
        <v>3243.6</v>
      </c>
      <c r="H143" s="441"/>
    </row>
    <row r="144" spans="1:8" s="265" customFormat="1" ht="15" customHeight="1">
      <c r="A144" s="1092"/>
      <c r="B144" s="1100"/>
      <c r="C144" s="138" t="s">
        <v>982</v>
      </c>
      <c r="D144" s="289">
        <v>120</v>
      </c>
      <c r="E144" s="321">
        <f t="shared" si="12"/>
        <v>1621.6200000000001</v>
      </c>
      <c r="F144" s="271">
        <f t="shared" si="13"/>
        <v>2027</v>
      </c>
      <c r="G144" s="284">
        <f t="shared" si="5"/>
        <v>2432.4</v>
      </c>
      <c r="H144" s="441"/>
    </row>
    <row r="145" spans="1:8" s="265" customFormat="1" ht="15" customHeight="1">
      <c r="A145" s="1092"/>
      <c r="B145" s="1100"/>
      <c r="C145" s="138" t="s">
        <v>126</v>
      </c>
      <c r="D145" s="289">
        <v>260</v>
      </c>
      <c r="E145" s="321">
        <f t="shared" si="12"/>
        <v>3513.51</v>
      </c>
      <c r="F145" s="271">
        <f t="shared" si="13"/>
        <v>4392</v>
      </c>
      <c r="G145" s="284">
        <f t="shared" si="5"/>
        <v>5270.4</v>
      </c>
      <c r="H145" s="441"/>
    </row>
    <row r="146" spans="1:8" s="265" customFormat="1" ht="15.75" customHeight="1">
      <c r="A146" s="1092"/>
      <c r="B146" s="1100"/>
      <c r="C146" s="134" t="s">
        <v>128</v>
      </c>
      <c r="D146" s="289">
        <v>110</v>
      </c>
      <c r="E146" s="321">
        <f t="shared" si="12"/>
        <v>1486.4850000000001</v>
      </c>
      <c r="F146" s="271">
        <f t="shared" si="13"/>
        <v>1858</v>
      </c>
      <c r="G146" s="284">
        <f t="shared" si="5"/>
        <v>2229.6</v>
      </c>
      <c r="H146" s="441"/>
    </row>
    <row r="147" spans="1:8" s="265" customFormat="1" ht="15.75" customHeight="1">
      <c r="A147" s="1092"/>
      <c r="B147" s="54"/>
      <c r="C147" s="137" t="s">
        <v>701</v>
      </c>
      <c r="D147" s="289"/>
      <c r="E147" s="321"/>
      <c r="F147" s="271"/>
      <c r="G147" s="284"/>
      <c r="H147" s="441"/>
    </row>
    <row r="148" spans="1:8" s="265" customFormat="1" ht="16.5" customHeight="1">
      <c r="A148" s="1092"/>
      <c r="B148" s="1101"/>
      <c r="C148" s="131" t="s">
        <v>702</v>
      </c>
      <c r="D148" s="28">
        <v>350</v>
      </c>
      <c r="E148" s="321">
        <f t="shared" si="12"/>
        <v>4729.725</v>
      </c>
      <c r="F148" s="271">
        <f t="shared" si="13"/>
        <v>5912</v>
      </c>
      <c r="G148" s="284">
        <f t="shared" si="5"/>
        <v>7094.4</v>
      </c>
      <c r="H148" s="441"/>
    </row>
    <row r="149" spans="1:8" s="265" customFormat="1" ht="39" customHeight="1">
      <c r="A149" s="1092"/>
      <c r="B149" s="1101"/>
      <c r="C149" s="532" t="s">
        <v>717</v>
      </c>
      <c r="D149" s="28"/>
      <c r="E149" s="321"/>
      <c r="F149" s="271"/>
      <c r="G149" s="284"/>
      <c r="H149" s="441"/>
    </row>
    <row r="150" spans="1:8" s="265" customFormat="1" ht="14.25" customHeight="1">
      <c r="A150" s="1092"/>
      <c r="B150" s="1101"/>
      <c r="C150" s="874" t="s">
        <v>857</v>
      </c>
      <c r="D150" s="525">
        <v>240</v>
      </c>
      <c r="E150" s="416">
        <f t="shared" si="12"/>
        <v>3243.2400000000002</v>
      </c>
      <c r="F150" s="870">
        <f t="shared" si="13"/>
        <v>4054</v>
      </c>
      <c r="G150" s="871">
        <f t="shared" si="5"/>
        <v>4864.8</v>
      </c>
      <c r="H150" s="441"/>
    </row>
    <row r="151" spans="1:8" s="265" customFormat="1" ht="14.25" customHeight="1">
      <c r="A151" s="1092"/>
      <c r="B151" s="1101"/>
      <c r="C151" s="874" t="s">
        <v>858</v>
      </c>
      <c r="D151" s="525">
        <v>240</v>
      </c>
      <c r="E151" s="416">
        <f t="shared" si="12"/>
        <v>3243.2400000000002</v>
      </c>
      <c r="F151" s="870">
        <f t="shared" si="13"/>
        <v>4054</v>
      </c>
      <c r="G151" s="871">
        <f aca="true" t="shared" si="14" ref="G151:G207">F151*1.2</f>
        <v>4864.8</v>
      </c>
      <c r="H151" s="441"/>
    </row>
    <row r="152" spans="1:8" s="265" customFormat="1" ht="14.25" customHeight="1">
      <c r="A152" s="1092"/>
      <c r="B152" s="1101"/>
      <c r="C152" s="874" t="s">
        <v>859</v>
      </c>
      <c r="D152" s="525">
        <v>240</v>
      </c>
      <c r="E152" s="416">
        <f t="shared" si="12"/>
        <v>3243.2400000000002</v>
      </c>
      <c r="F152" s="870">
        <f t="shared" si="13"/>
        <v>4054</v>
      </c>
      <c r="G152" s="871">
        <f t="shared" si="14"/>
        <v>4864.8</v>
      </c>
      <c r="H152" s="441"/>
    </row>
    <row r="153" spans="1:8" s="265" customFormat="1" ht="23.25" customHeight="1">
      <c r="A153" s="1092"/>
      <c r="B153" s="1101"/>
      <c r="C153" s="532" t="s">
        <v>718</v>
      </c>
      <c r="D153" s="28"/>
      <c r="E153" s="321"/>
      <c r="F153" s="271"/>
      <c r="G153" s="284"/>
      <c r="H153" s="441"/>
    </row>
    <row r="154" spans="1:8" s="265" customFormat="1" ht="12.75" customHeight="1">
      <c r="A154" s="1092"/>
      <c r="B154" s="1101"/>
      <c r="C154" s="874" t="s">
        <v>857</v>
      </c>
      <c r="D154" s="525">
        <v>240</v>
      </c>
      <c r="E154" s="416">
        <f t="shared" si="12"/>
        <v>3243.2400000000002</v>
      </c>
      <c r="F154" s="870">
        <f t="shared" si="13"/>
        <v>4054</v>
      </c>
      <c r="G154" s="871">
        <f t="shared" si="14"/>
        <v>4864.8</v>
      </c>
      <c r="H154" s="441"/>
    </row>
    <row r="155" spans="1:8" s="265" customFormat="1" ht="12.75" customHeight="1">
      <c r="A155" s="1092"/>
      <c r="B155" s="1101"/>
      <c r="C155" s="874" t="s">
        <v>858</v>
      </c>
      <c r="D155" s="525">
        <v>240</v>
      </c>
      <c r="E155" s="416">
        <f t="shared" si="12"/>
        <v>3243.2400000000002</v>
      </c>
      <c r="F155" s="870">
        <f t="shared" si="13"/>
        <v>4054</v>
      </c>
      <c r="G155" s="871">
        <f t="shared" si="14"/>
        <v>4864.8</v>
      </c>
      <c r="H155" s="441"/>
    </row>
    <row r="156" spans="1:8" s="265" customFormat="1" ht="12.75" customHeight="1">
      <c r="A156" s="1092"/>
      <c r="B156" s="1101"/>
      <c r="C156" s="874" t="s">
        <v>859</v>
      </c>
      <c r="D156" s="525">
        <v>240</v>
      </c>
      <c r="E156" s="416">
        <f t="shared" si="12"/>
        <v>3243.2400000000002</v>
      </c>
      <c r="F156" s="870">
        <f t="shared" si="13"/>
        <v>4054</v>
      </c>
      <c r="G156" s="871">
        <f t="shared" si="14"/>
        <v>4864.8</v>
      </c>
      <c r="H156" s="441"/>
    </row>
    <row r="157" spans="1:8" s="265" customFormat="1" ht="12.75" customHeight="1">
      <c r="A157" s="1092"/>
      <c r="B157" s="55"/>
      <c r="C157" s="133" t="s">
        <v>658</v>
      </c>
      <c r="D157" s="28"/>
      <c r="E157" s="276"/>
      <c r="F157" s="271"/>
      <c r="G157" s="284"/>
      <c r="H157" s="441"/>
    </row>
    <row r="158" spans="1:8" s="265" customFormat="1" ht="12.75">
      <c r="A158" s="1092"/>
      <c r="B158" s="1101"/>
      <c r="C158" s="159" t="s">
        <v>329</v>
      </c>
      <c r="D158" s="289">
        <v>50</v>
      </c>
      <c r="E158" s="321">
        <f>D158*$H$25</f>
        <v>622.65</v>
      </c>
      <c r="F158" s="271">
        <f>ROUND(E158*1.25,0)</f>
        <v>778</v>
      </c>
      <c r="G158" s="284">
        <f t="shared" si="14"/>
        <v>933.5999999999999</v>
      </c>
      <c r="H158" s="441"/>
    </row>
    <row r="159" spans="1:8" s="265" customFormat="1" ht="12.75">
      <c r="A159" s="1092"/>
      <c r="B159" s="1101"/>
      <c r="C159" s="152" t="s">
        <v>706</v>
      </c>
      <c r="D159" s="289">
        <v>45</v>
      </c>
      <c r="E159" s="321">
        <f aca="true" t="shared" si="15" ref="E159:E165">D159*$H$25</f>
        <v>560.385</v>
      </c>
      <c r="F159" s="271">
        <f aca="true" t="shared" si="16" ref="F159:F165">ROUND(E159*1.25,0)</f>
        <v>700</v>
      </c>
      <c r="G159" s="284">
        <f t="shared" si="14"/>
        <v>840</v>
      </c>
      <c r="H159" s="441"/>
    </row>
    <row r="160" spans="1:8" s="265" customFormat="1" ht="12.75">
      <c r="A160" s="1092"/>
      <c r="B160" s="1101"/>
      <c r="C160" s="152" t="s">
        <v>51</v>
      </c>
      <c r="D160" s="289">
        <v>120</v>
      </c>
      <c r="E160" s="321">
        <f t="shared" si="15"/>
        <v>1494.36</v>
      </c>
      <c r="F160" s="271">
        <f t="shared" si="16"/>
        <v>1868</v>
      </c>
      <c r="G160" s="284">
        <f t="shared" si="14"/>
        <v>2241.6</v>
      </c>
      <c r="H160" s="441"/>
    </row>
    <row r="161" spans="1:8" s="265" customFormat="1" ht="12.75">
      <c r="A161" s="1092"/>
      <c r="B161" s="1101"/>
      <c r="C161" s="152" t="s">
        <v>88</v>
      </c>
      <c r="D161" s="289">
        <v>50</v>
      </c>
      <c r="E161" s="321">
        <f t="shared" si="15"/>
        <v>622.65</v>
      </c>
      <c r="F161" s="271">
        <f t="shared" si="16"/>
        <v>778</v>
      </c>
      <c r="G161" s="284">
        <f t="shared" si="14"/>
        <v>933.5999999999999</v>
      </c>
      <c r="H161" s="441"/>
    </row>
    <row r="162" spans="1:8" s="265" customFormat="1" ht="12.75">
      <c r="A162" s="1092"/>
      <c r="B162" s="1101"/>
      <c r="C162" s="138" t="s">
        <v>707</v>
      </c>
      <c r="D162" s="289">
        <v>120</v>
      </c>
      <c r="E162" s="321">
        <f t="shared" si="15"/>
        <v>1494.36</v>
      </c>
      <c r="F162" s="271">
        <f t="shared" si="16"/>
        <v>1868</v>
      </c>
      <c r="G162" s="284">
        <f t="shared" si="14"/>
        <v>2241.6</v>
      </c>
      <c r="H162" s="441"/>
    </row>
    <row r="163" spans="1:8" s="265" customFormat="1" ht="12.75">
      <c r="A163" s="1092"/>
      <c r="B163" s="1101"/>
      <c r="C163" s="138" t="s">
        <v>129</v>
      </c>
      <c r="D163" s="289">
        <v>45</v>
      </c>
      <c r="E163" s="321">
        <f t="shared" si="15"/>
        <v>560.385</v>
      </c>
      <c r="F163" s="271">
        <f t="shared" si="16"/>
        <v>700</v>
      </c>
      <c r="G163" s="284">
        <f t="shared" si="14"/>
        <v>840</v>
      </c>
      <c r="H163" s="441"/>
    </row>
    <row r="164" spans="1:8" s="265" customFormat="1" ht="12.75">
      <c r="A164" s="1092"/>
      <c r="B164" s="1101"/>
      <c r="C164" s="134" t="s">
        <v>130</v>
      </c>
      <c r="D164" s="289">
        <v>50</v>
      </c>
      <c r="E164" s="321">
        <f t="shared" si="15"/>
        <v>622.65</v>
      </c>
      <c r="F164" s="271">
        <f t="shared" si="16"/>
        <v>778</v>
      </c>
      <c r="G164" s="284">
        <f t="shared" si="14"/>
        <v>933.5999999999999</v>
      </c>
      <c r="H164" s="441"/>
    </row>
    <row r="165" spans="1:8" s="265" customFormat="1" ht="12.75">
      <c r="A165" s="1092"/>
      <c r="B165" s="1101"/>
      <c r="C165" s="152" t="s">
        <v>104</v>
      </c>
      <c r="D165" s="289">
        <v>80</v>
      </c>
      <c r="E165" s="321">
        <f t="shared" si="15"/>
        <v>996.24</v>
      </c>
      <c r="F165" s="271">
        <f t="shared" si="16"/>
        <v>1245</v>
      </c>
      <c r="G165" s="284">
        <f t="shared" si="14"/>
        <v>1494</v>
      </c>
      <c r="H165" s="441"/>
    </row>
    <row r="166" spans="1:8" s="265" customFormat="1" ht="15.75">
      <c r="A166" s="1092"/>
      <c r="B166" s="55"/>
      <c r="C166" s="172" t="s">
        <v>711</v>
      </c>
      <c r="D166" s="289"/>
      <c r="E166" s="276"/>
      <c r="F166" s="271"/>
      <c r="G166" s="284"/>
      <c r="H166" s="441"/>
    </row>
    <row r="167" spans="1:8" s="265" customFormat="1" ht="12.75">
      <c r="A167" s="1092"/>
      <c r="B167" s="1101"/>
      <c r="C167" s="134" t="s">
        <v>712</v>
      </c>
      <c r="D167" s="289">
        <v>170</v>
      </c>
      <c r="E167" s="321">
        <f>D167*H26</f>
        <v>2224.11</v>
      </c>
      <c r="F167" s="271">
        <f>ROUND(E167*1.25,0)</f>
        <v>2780</v>
      </c>
      <c r="G167" s="284">
        <f t="shared" si="14"/>
        <v>3336</v>
      </c>
      <c r="H167" s="441"/>
    </row>
    <row r="168" spans="1:8" s="265" customFormat="1" ht="13.5" thickBot="1">
      <c r="A168" s="1098"/>
      <c r="B168" s="1101"/>
      <c r="C168" s="138" t="s">
        <v>713</v>
      </c>
      <c r="D168" s="291">
        <v>590</v>
      </c>
      <c r="E168" s="383">
        <f>D168*H26</f>
        <v>7718.970000000001</v>
      </c>
      <c r="F168" s="292">
        <f>ROUND(E168*1.25,0)</f>
        <v>9649</v>
      </c>
      <c r="G168" s="284">
        <f t="shared" si="14"/>
        <v>11578.8</v>
      </c>
      <c r="H168" s="441"/>
    </row>
    <row r="169" spans="1:8" s="265" customFormat="1" ht="51.75" thickBot="1">
      <c r="A169" s="1091" t="s">
        <v>246</v>
      </c>
      <c r="B169" s="48" t="s">
        <v>181</v>
      </c>
      <c r="C169" s="278"/>
      <c r="D169" s="285"/>
      <c r="E169" s="285"/>
      <c r="F169" s="275"/>
      <c r="G169" s="284"/>
      <c r="H169" s="530"/>
    </row>
    <row r="170" spans="1:8" s="265" customFormat="1" ht="31.5">
      <c r="A170" s="1092"/>
      <c r="B170" s="279"/>
      <c r="C170" s="169" t="s">
        <v>239</v>
      </c>
      <c r="D170" s="287"/>
      <c r="E170" s="287"/>
      <c r="F170" s="271"/>
      <c r="G170" s="284"/>
      <c r="H170" s="530"/>
    </row>
    <row r="171" spans="1:8" s="265" customFormat="1" ht="15.75">
      <c r="A171" s="1092"/>
      <c r="B171" s="279"/>
      <c r="C171" s="170" t="s">
        <v>700</v>
      </c>
      <c r="D171" s="289"/>
      <c r="E171" s="289"/>
      <c r="F171" s="271"/>
      <c r="G171" s="284"/>
      <c r="H171" s="530"/>
    </row>
    <row r="172" spans="1:8" s="265" customFormat="1" ht="12.75">
      <c r="A172" s="1092"/>
      <c r="B172" s="35"/>
      <c r="C172" s="868" t="s">
        <v>866</v>
      </c>
      <c r="D172" s="869">
        <v>20</v>
      </c>
      <c r="E172" s="416">
        <f>D172*$H$24</f>
        <v>270.27</v>
      </c>
      <c r="F172" s="870">
        <f>ROUND(E172*1.25,0)</f>
        <v>338</v>
      </c>
      <c r="G172" s="871">
        <f t="shared" si="14"/>
        <v>405.59999999999997</v>
      </c>
      <c r="H172" s="441"/>
    </row>
    <row r="173" spans="1:8" s="265" customFormat="1" ht="12.75">
      <c r="A173" s="1092"/>
      <c r="B173" s="35"/>
      <c r="C173" s="868" t="s">
        <v>872</v>
      </c>
      <c r="D173" s="869">
        <v>20</v>
      </c>
      <c r="E173" s="416">
        <f>D173*$H$24</f>
        <v>270.27</v>
      </c>
      <c r="F173" s="870">
        <f>ROUND(E173*1.25,0)</f>
        <v>338</v>
      </c>
      <c r="G173" s="871">
        <f t="shared" si="14"/>
        <v>405.59999999999997</v>
      </c>
      <c r="H173" s="441"/>
    </row>
    <row r="174" spans="1:8" s="265" customFormat="1" ht="12.75">
      <c r="A174" s="1092"/>
      <c r="B174" s="35"/>
      <c r="C174" s="868" t="s">
        <v>870</v>
      </c>
      <c r="D174" s="869">
        <v>20</v>
      </c>
      <c r="E174" s="416">
        <f>D174*$H$24</f>
        <v>270.27</v>
      </c>
      <c r="F174" s="870">
        <f>ROUND(E174*1.25,0)</f>
        <v>338</v>
      </c>
      <c r="G174" s="871">
        <f t="shared" si="14"/>
        <v>405.59999999999997</v>
      </c>
      <c r="H174" s="441"/>
    </row>
    <row r="175" spans="1:8" s="265" customFormat="1" ht="12.75">
      <c r="A175" s="1092"/>
      <c r="B175" s="35"/>
      <c r="C175" s="868" t="s">
        <v>766</v>
      </c>
      <c r="D175" s="869">
        <v>20</v>
      </c>
      <c r="E175" s="416">
        <f>D175*$H$24</f>
        <v>270.27</v>
      </c>
      <c r="F175" s="870">
        <f>ROUND(E175*1.25,0)</f>
        <v>338</v>
      </c>
      <c r="G175" s="871">
        <f t="shared" si="14"/>
        <v>405.59999999999997</v>
      </c>
      <c r="H175" s="441"/>
    </row>
    <row r="176" spans="1:8" s="265" customFormat="1" ht="12.75">
      <c r="A176" s="1092"/>
      <c r="B176" s="35"/>
      <c r="C176" s="868" t="s">
        <v>868</v>
      </c>
      <c r="D176" s="869">
        <v>20</v>
      </c>
      <c r="E176" s="416">
        <f>D176*$H$24</f>
        <v>270.27</v>
      </c>
      <c r="F176" s="870">
        <f>ROUND(E176*1.25,0)</f>
        <v>338</v>
      </c>
      <c r="G176" s="871">
        <f t="shared" si="14"/>
        <v>405.59999999999997</v>
      </c>
      <c r="H176" s="441"/>
    </row>
    <row r="177" spans="1:8" s="265" customFormat="1" ht="15.75">
      <c r="A177" s="1092"/>
      <c r="B177" s="35"/>
      <c r="C177" s="132" t="s">
        <v>699</v>
      </c>
      <c r="D177" s="289"/>
      <c r="E177" s="321"/>
      <c r="F177" s="271"/>
      <c r="G177" s="284"/>
      <c r="H177" s="441"/>
    </row>
    <row r="178" spans="1:8" s="265" customFormat="1" ht="12.75" customHeight="1">
      <c r="A178" s="1092"/>
      <c r="B178" s="1093"/>
      <c r="C178" s="134" t="s">
        <v>107</v>
      </c>
      <c r="D178" s="289">
        <v>100</v>
      </c>
      <c r="E178" s="321">
        <f aca="true" t="shared" si="17" ref="E178:E194">D178*$H$24</f>
        <v>1351.3500000000001</v>
      </c>
      <c r="F178" s="271">
        <f aca="true" t="shared" si="18" ref="F178:F194">ROUND(E178*1.25,0)</f>
        <v>1689</v>
      </c>
      <c r="G178" s="284">
        <f t="shared" si="14"/>
        <v>2026.8</v>
      </c>
      <c r="H178" s="441"/>
    </row>
    <row r="179" spans="1:8" s="265" customFormat="1" ht="12.75" customHeight="1">
      <c r="A179" s="1092"/>
      <c r="B179" s="1093"/>
      <c r="C179" s="134" t="s">
        <v>693</v>
      </c>
      <c r="D179" s="289">
        <v>80</v>
      </c>
      <c r="E179" s="321">
        <f t="shared" si="17"/>
        <v>1081.08</v>
      </c>
      <c r="F179" s="271">
        <f t="shared" si="18"/>
        <v>1351</v>
      </c>
      <c r="G179" s="284">
        <f t="shared" si="14"/>
        <v>1621.2</v>
      </c>
      <c r="H179" s="441"/>
    </row>
    <row r="180" spans="1:8" s="265" customFormat="1" ht="12.75" customHeight="1">
      <c r="A180" s="1092"/>
      <c r="B180" s="1093"/>
      <c r="C180" s="138" t="s">
        <v>126</v>
      </c>
      <c r="D180" s="289">
        <v>260</v>
      </c>
      <c r="E180" s="321">
        <f t="shared" si="17"/>
        <v>3513.51</v>
      </c>
      <c r="F180" s="271">
        <f t="shared" si="18"/>
        <v>4392</v>
      </c>
      <c r="G180" s="284">
        <f t="shared" si="14"/>
        <v>5270.4</v>
      </c>
      <c r="H180" s="441"/>
    </row>
    <row r="181" spans="1:8" s="265" customFormat="1" ht="12.75" customHeight="1">
      <c r="A181" s="1092"/>
      <c r="B181" s="1093"/>
      <c r="C181" s="134" t="s">
        <v>182</v>
      </c>
      <c r="D181" s="289">
        <v>110</v>
      </c>
      <c r="E181" s="321">
        <f t="shared" si="17"/>
        <v>1486.4850000000001</v>
      </c>
      <c r="F181" s="271">
        <f t="shared" si="18"/>
        <v>1858</v>
      </c>
      <c r="G181" s="284">
        <f t="shared" si="14"/>
        <v>2229.6</v>
      </c>
      <c r="H181" s="441"/>
    </row>
    <row r="182" spans="1:8" s="265" customFormat="1" ht="12.75" customHeight="1">
      <c r="A182" s="1092"/>
      <c r="B182" s="1093"/>
      <c r="C182" s="134" t="s">
        <v>981</v>
      </c>
      <c r="D182" s="289">
        <v>160</v>
      </c>
      <c r="E182" s="321">
        <f t="shared" si="17"/>
        <v>2162.16</v>
      </c>
      <c r="F182" s="271">
        <f t="shared" si="18"/>
        <v>2703</v>
      </c>
      <c r="G182" s="284">
        <f t="shared" si="14"/>
        <v>3243.6</v>
      </c>
      <c r="H182" s="441"/>
    </row>
    <row r="183" spans="1:8" s="265" customFormat="1" ht="12.75" customHeight="1">
      <c r="A183" s="1092"/>
      <c r="B183" s="1093"/>
      <c r="C183" s="134" t="s">
        <v>982</v>
      </c>
      <c r="D183" s="289">
        <v>120</v>
      </c>
      <c r="E183" s="321">
        <f t="shared" si="17"/>
        <v>1621.6200000000001</v>
      </c>
      <c r="F183" s="271">
        <f t="shared" si="18"/>
        <v>2027</v>
      </c>
      <c r="G183" s="284">
        <f t="shared" si="14"/>
        <v>2432.4</v>
      </c>
      <c r="H183" s="441"/>
    </row>
    <row r="184" spans="1:8" s="265" customFormat="1" ht="13.5" customHeight="1">
      <c r="A184" s="1092"/>
      <c r="B184" s="1093"/>
      <c r="C184" s="134" t="s">
        <v>183</v>
      </c>
      <c r="D184" s="289">
        <v>235</v>
      </c>
      <c r="E184" s="321">
        <f t="shared" si="17"/>
        <v>3175.6725</v>
      </c>
      <c r="F184" s="271">
        <f>ROUND(E184*1.25,0)</f>
        <v>3970</v>
      </c>
      <c r="G184" s="284">
        <f t="shared" si="14"/>
        <v>4764</v>
      </c>
      <c r="H184" s="441"/>
    </row>
    <row r="185" spans="1:8" s="265" customFormat="1" ht="13.5" customHeight="1">
      <c r="A185" s="1092"/>
      <c r="B185" s="42"/>
      <c r="C185" s="137" t="s">
        <v>701</v>
      </c>
      <c r="D185" s="289"/>
      <c r="E185" s="321"/>
      <c r="F185" s="271"/>
      <c r="G185" s="284"/>
      <c r="H185" s="441"/>
    </row>
    <row r="186" spans="1:8" s="265" customFormat="1" ht="15" customHeight="1">
      <c r="A186" s="1092"/>
      <c r="B186" s="1094"/>
      <c r="C186" s="131" t="s">
        <v>702</v>
      </c>
      <c r="D186" s="28">
        <v>350</v>
      </c>
      <c r="E186" s="321">
        <f t="shared" si="17"/>
        <v>4729.725</v>
      </c>
      <c r="F186" s="271">
        <f t="shared" si="18"/>
        <v>5912</v>
      </c>
      <c r="G186" s="284">
        <f t="shared" si="14"/>
        <v>7094.4</v>
      </c>
      <c r="H186" s="441"/>
    </row>
    <row r="187" spans="1:8" s="265" customFormat="1" ht="25.5" customHeight="1">
      <c r="A187" s="1092"/>
      <c r="B187" s="1094"/>
      <c r="C187" s="532" t="s">
        <v>717</v>
      </c>
      <c r="D187" s="28"/>
      <c r="E187" s="321"/>
      <c r="F187" s="271"/>
      <c r="G187" s="284"/>
      <c r="H187" s="441"/>
    </row>
    <row r="188" spans="1:8" s="265" customFormat="1" ht="12" customHeight="1">
      <c r="A188" s="1092"/>
      <c r="B188" s="1094"/>
      <c r="C188" s="874" t="s">
        <v>857</v>
      </c>
      <c r="D188" s="525">
        <v>240</v>
      </c>
      <c r="E188" s="416">
        <f t="shared" si="17"/>
        <v>3243.2400000000002</v>
      </c>
      <c r="F188" s="870">
        <f t="shared" si="18"/>
        <v>4054</v>
      </c>
      <c r="G188" s="871">
        <f t="shared" si="14"/>
        <v>4864.8</v>
      </c>
      <c r="H188" s="441"/>
    </row>
    <row r="189" spans="1:8" s="265" customFormat="1" ht="12" customHeight="1">
      <c r="A189" s="1092"/>
      <c r="B189" s="1094"/>
      <c r="C189" s="874" t="s">
        <v>858</v>
      </c>
      <c r="D189" s="525">
        <v>240</v>
      </c>
      <c r="E189" s="416">
        <f t="shared" si="17"/>
        <v>3243.2400000000002</v>
      </c>
      <c r="F189" s="870">
        <f t="shared" si="18"/>
        <v>4054</v>
      </c>
      <c r="G189" s="871">
        <f t="shared" si="14"/>
        <v>4864.8</v>
      </c>
      <c r="H189" s="441"/>
    </row>
    <row r="190" spans="1:8" s="265" customFormat="1" ht="12" customHeight="1">
      <c r="A190" s="1092"/>
      <c r="B190" s="1094"/>
      <c r="C190" s="874" t="s">
        <v>859</v>
      </c>
      <c r="D190" s="525">
        <v>240</v>
      </c>
      <c r="E190" s="416">
        <f t="shared" si="17"/>
        <v>3243.2400000000002</v>
      </c>
      <c r="F190" s="870">
        <f t="shared" si="18"/>
        <v>4054</v>
      </c>
      <c r="G190" s="871">
        <f t="shared" si="14"/>
        <v>4864.8</v>
      </c>
      <c r="H190" s="441"/>
    </row>
    <row r="191" spans="1:8" s="265" customFormat="1" ht="21.75" customHeight="1">
      <c r="A191" s="1092"/>
      <c r="B191" s="1094"/>
      <c r="C191" s="532" t="s">
        <v>718</v>
      </c>
      <c r="D191" s="28"/>
      <c r="E191" s="321"/>
      <c r="F191" s="271"/>
      <c r="G191" s="284"/>
      <c r="H191" s="441"/>
    </row>
    <row r="192" spans="1:8" s="265" customFormat="1" ht="15" customHeight="1">
      <c r="A192" s="1092"/>
      <c r="B192" s="1094"/>
      <c r="C192" s="874" t="s">
        <v>857</v>
      </c>
      <c r="D192" s="525">
        <v>240</v>
      </c>
      <c r="E192" s="416">
        <f t="shared" si="17"/>
        <v>3243.2400000000002</v>
      </c>
      <c r="F192" s="870">
        <f t="shared" si="18"/>
        <v>4054</v>
      </c>
      <c r="G192" s="871">
        <f t="shared" si="14"/>
        <v>4864.8</v>
      </c>
      <c r="H192" s="441"/>
    </row>
    <row r="193" spans="1:8" s="265" customFormat="1" ht="14.25" customHeight="1">
      <c r="A193" s="1092"/>
      <c r="B193" s="1094"/>
      <c r="C193" s="874" t="s">
        <v>858</v>
      </c>
      <c r="D193" s="525">
        <v>240</v>
      </c>
      <c r="E193" s="416">
        <f t="shared" si="17"/>
        <v>3243.2400000000002</v>
      </c>
      <c r="F193" s="870">
        <f t="shared" si="18"/>
        <v>4054</v>
      </c>
      <c r="G193" s="871">
        <f t="shared" si="14"/>
        <v>4864.8</v>
      </c>
      <c r="H193" s="441"/>
    </row>
    <row r="194" spans="1:8" s="265" customFormat="1" ht="14.25" customHeight="1">
      <c r="A194" s="1092"/>
      <c r="B194" s="1094"/>
      <c r="C194" s="874" t="s">
        <v>859</v>
      </c>
      <c r="D194" s="525">
        <v>240</v>
      </c>
      <c r="E194" s="416">
        <f t="shared" si="17"/>
        <v>3243.2400000000002</v>
      </c>
      <c r="F194" s="870">
        <f t="shared" si="18"/>
        <v>4054</v>
      </c>
      <c r="G194" s="871">
        <f t="shared" si="14"/>
        <v>4864.8</v>
      </c>
      <c r="H194" s="441"/>
    </row>
    <row r="195" spans="1:8" s="265" customFormat="1" ht="14.25" customHeight="1">
      <c r="A195" s="1092"/>
      <c r="B195" s="22"/>
      <c r="C195" s="133" t="s">
        <v>658</v>
      </c>
      <c r="D195" s="28"/>
      <c r="E195" s="276"/>
      <c r="F195" s="271"/>
      <c r="G195" s="284"/>
      <c r="H195" s="441"/>
    </row>
    <row r="196" spans="1:8" s="265" customFormat="1" ht="25.5">
      <c r="A196" s="1092"/>
      <c r="B196" s="1094"/>
      <c r="C196" s="173" t="s">
        <v>745</v>
      </c>
      <c r="D196" s="289">
        <v>40</v>
      </c>
      <c r="E196" s="321">
        <f>D196*$H$25</f>
        <v>498.12</v>
      </c>
      <c r="F196" s="271">
        <f>ROUND(E196*1.25,0)</f>
        <v>623</v>
      </c>
      <c r="G196" s="284">
        <f t="shared" si="14"/>
        <v>747.6</v>
      </c>
      <c r="H196" s="441"/>
    </row>
    <row r="197" spans="1:8" s="265" customFormat="1" ht="12.75">
      <c r="A197" s="1092"/>
      <c r="B197" s="1094"/>
      <c r="C197" s="135" t="s">
        <v>328</v>
      </c>
      <c r="D197" s="289">
        <v>50</v>
      </c>
      <c r="E197" s="321">
        <f aca="true" t="shared" si="19" ref="E197:E207">D197*$H$25</f>
        <v>622.65</v>
      </c>
      <c r="F197" s="271">
        <f aca="true" t="shared" si="20" ref="F197:F207">ROUND(E197*1.25,0)</f>
        <v>778</v>
      </c>
      <c r="G197" s="284">
        <f t="shared" si="14"/>
        <v>933.5999999999999</v>
      </c>
      <c r="H197" s="441"/>
    </row>
    <row r="198" spans="1:8" s="265" customFormat="1" ht="12.75">
      <c r="A198" s="1092"/>
      <c r="B198" s="1094"/>
      <c r="C198" s="174" t="s">
        <v>184</v>
      </c>
      <c r="D198" s="289"/>
      <c r="E198" s="321"/>
      <c r="F198" s="271"/>
      <c r="G198" s="284"/>
      <c r="H198" s="441"/>
    </row>
    <row r="199" spans="1:8" s="265" customFormat="1" ht="12.75">
      <c r="A199" s="1092"/>
      <c r="B199" s="1094"/>
      <c r="C199" s="138" t="s">
        <v>328</v>
      </c>
      <c r="D199" s="289">
        <v>50</v>
      </c>
      <c r="E199" s="321">
        <f t="shared" si="19"/>
        <v>622.65</v>
      </c>
      <c r="F199" s="271">
        <f t="shared" si="20"/>
        <v>778</v>
      </c>
      <c r="G199" s="284">
        <f t="shared" si="14"/>
        <v>933.5999999999999</v>
      </c>
      <c r="H199" s="441"/>
    </row>
    <row r="200" spans="1:8" s="265" customFormat="1" ht="12.75">
      <c r="A200" s="1092"/>
      <c r="B200" s="1094"/>
      <c r="C200" s="152" t="s">
        <v>706</v>
      </c>
      <c r="D200" s="289">
        <v>45</v>
      </c>
      <c r="E200" s="321">
        <f t="shared" si="19"/>
        <v>560.385</v>
      </c>
      <c r="F200" s="271">
        <f t="shared" si="20"/>
        <v>700</v>
      </c>
      <c r="G200" s="284">
        <f t="shared" si="14"/>
        <v>840</v>
      </c>
      <c r="H200" s="441"/>
    </row>
    <row r="201" spans="1:8" s="265" customFormat="1" ht="12.75">
      <c r="A201" s="1092"/>
      <c r="B201" s="1094"/>
      <c r="C201" s="152" t="s">
        <v>51</v>
      </c>
      <c r="D201" s="289">
        <v>120</v>
      </c>
      <c r="E201" s="321">
        <f t="shared" si="19"/>
        <v>1494.36</v>
      </c>
      <c r="F201" s="271">
        <f t="shared" si="20"/>
        <v>1868</v>
      </c>
      <c r="G201" s="284">
        <f t="shared" si="14"/>
        <v>2241.6</v>
      </c>
      <c r="H201" s="441"/>
    </row>
    <row r="202" spans="1:8" s="265" customFormat="1" ht="12.75">
      <c r="A202" s="1092"/>
      <c r="B202" s="1094"/>
      <c r="C202" s="152" t="s">
        <v>88</v>
      </c>
      <c r="D202" s="289">
        <v>50</v>
      </c>
      <c r="E202" s="321">
        <f t="shared" si="19"/>
        <v>622.65</v>
      </c>
      <c r="F202" s="271">
        <f t="shared" si="20"/>
        <v>778</v>
      </c>
      <c r="G202" s="284">
        <f t="shared" si="14"/>
        <v>933.5999999999999</v>
      </c>
      <c r="H202" s="441"/>
    </row>
    <row r="203" spans="1:8" s="265" customFormat="1" ht="12.75">
      <c r="A203" s="1092"/>
      <c r="B203" s="1094"/>
      <c r="C203" s="138" t="s">
        <v>707</v>
      </c>
      <c r="D203" s="289">
        <v>120</v>
      </c>
      <c r="E203" s="321">
        <f t="shared" si="19"/>
        <v>1494.36</v>
      </c>
      <c r="F203" s="271">
        <f t="shared" si="20"/>
        <v>1868</v>
      </c>
      <c r="G203" s="284">
        <f t="shared" si="14"/>
        <v>2241.6</v>
      </c>
      <c r="H203" s="441"/>
    </row>
    <row r="204" spans="1:8" s="265" customFormat="1" ht="16.5" customHeight="1">
      <c r="A204" s="1092"/>
      <c r="B204" s="1094"/>
      <c r="C204" s="138" t="s">
        <v>129</v>
      </c>
      <c r="D204" s="289">
        <v>45</v>
      </c>
      <c r="E204" s="321">
        <f t="shared" si="19"/>
        <v>560.385</v>
      </c>
      <c r="F204" s="271">
        <f t="shared" si="20"/>
        <v>700</v>
      </c>
      <c r="G204" s="284">
        <f t="shared" si="14"/>
        <v>840</v>
      </c>
      <c r="H204" s="441"/>
    </row>
    <row r="205" spans="1:8" s="265" customFormat="1" ht="25.5">
      <c r="A205" s="1092"/>
      <c r="B205" s="1094"/>
      <c r="C205" s="148" t="s">
        <v>116</v>
      </c>
      <c r="D205" s="289">
        <v>120</v>
      </c>
      <c r="E205" s="321">
        <f t="shared" si="19"/>
        <v>1494.36</v>
      </c>
      <c r="F205" s="271">
        <f t="shared" si="20"/>
        <v>1868</v>
      </c>
      <c r="G205" s="284">
        <f t="shared" si="14"/>
        <v>2241.6</v>
      </c>
      <c r="H205" s="441"/>
    </row>
    <row r="206" spans="1:8" s="265" customFormat="1" ht="12.75">
      <c r="A206" s="1092"/>
      <c r="B206" s="1094"/>
      <c r="C206" s="134" t="s">
        <v>130</v>
      </c>
      <c r="D206" s="289">
        <v>120</v>
      </c>
      <c r="E206" s="321">
        <f t="shared" si="19"/>
        <v>1494.36</v>
      </c>
      <c r="F206" s="271">
        <f t="shared" si="20"/>
        <v>1868</v>
      </c>
      <c r="G206" s="284">
        <f t="shared" si="14"/>
        <v>2241.6</v>
      </c>
      <c r="H206" s="441"/>
    </row>
    <row r="207" spans="1:8" s="265" customFormat="1" ht="12.75">
      <c r="A207" s="1092"/>
      <c r="B207" s="1094"/>
      <c r="C207" s="152" t="s">
        <v>104</v>
      </c>
      <c r="D207" s="289">
        <v>80</v>
      </c>
      <c r="E207" s="321">
        <f t="shared" si="19"/>
        <v>996.24</v>
      </c>
      <c r="F207" s="271">
        <f t="shared" si="20"/>
        <v>1245</v>
      </c>
      <c r="G207" s="284">
        <f t="shared" si="14"/>
        <v>1494</v>
      </c>
      <c r="H207" s="441"/>
    </row>
    <row r="208" spans="1:8" s="265" customFormat="1" ht="15.75">
      <c r="A208" s="1092"/>
      <c r="B208" s="22"/>
      <c r="C208" s="153" t="s">
        <v>711</v>
      </c>
      <c r="D208" s="289"/>
      <c r="E208" s="276"/>
      <c r="F208" s="271"/>
      <c r="G208" s="284"/>
      <c r="H208" s="441"/>
    </row>
    <row r="209" spans="1:8" s="265" customFormat="1" ht="12.75">
      <c r="A209" s="1092"/>
      <c r="B209" s="1094"/>
      <c r="C209" s="134" t="s">
        <v>712</v>
      </c>
      <c r="D209" s="289">
        <v>170</v>
      </c>
      <c r="E209" s="321">
        <f>D209*H26</f>
        <v>2224.11</v>
      </c>
      <c r="F209" s="271">
        <f>ROUND(E209*1.25,0)</f>
        <v>2780</v>
      </c>
      <c r="G209" s="284">
        <f aca="true" t="shared" si="21" ref="G209:G273">F209*1.2</f>
        <v>3336</v>
      </c>
      <c r="H209" s="441"/>
    </row>
    <row r="210" spans="1:8" s="265" customFormat="1" ht="13.5" thickBot="1">
      <c r="A210" s="1098"/>
      <c r="B210" s="1094"/>
      <c r="C210" s="138" t="s">
        <v>713</v>
      </c>
      <c r="D210" s="291">
        <v>590</v>
      </c>
      <c r="E210" s="383">
        <f>D210*H26</f>
        <v>7718.970000000001</v>
      </c>
      <c r="F210" s="292">
        <f>ROUND(E210*1.25,0)</f>
        <v>9649</v>
      </c>
      <c r="G210" s="284">
        <f t="shared" si="21"/>
        <v>11578.8</v>
      </c>
      <c r="H210" s="441"/>
    </row>
    <row r="211" spans="1:8" s="265" customFormat="1" ht="64.5" thickBot="1">
      <c r="A211" s="1091" t="s">
        <v>247</v>
      </c>
      <c r="B211" s="48" t="s">
        <v>185</v>
      </c>
      <c r="C211" s="278"/>
      <c r="D211" s="285"/>
      <c r="E211" s="285"/>
      <c r="F211" s="275"/>
      <c r="G211" s="284"/>
      <c r="H211" s="530"/>
    </row>
    <row r="212" spans="1:8" s="265" customFormat="1" ht="31.5">
      <c r="A212" s="1092"/>
      <c r="B212" s="20"/>
      <c r="C212" s="175" t="s">
        <v>240</v>
      </c>
      <c r="D212" s="287"/>
      <c r="E212" s="287"/>
      <c r="F212" s="271"/>
      <c r="G212" s="284"/>
      <c r="H212" s="530"/>
    </row>
    <row r="213" spans="1:8" s="265" customFormat="1" ht="12.75">
      <c r="A213" s="1092"/>
      <c r="B213" s="1099"/>
      <c r="C213" s="158" t="s">
        <v>107</v>
      </c>
      <c r="D213" s="289">
        <v>100</v>
      </c>
      <c r="E213" s="321">
        <f>D213*$H$24</f>
        <v>1351.3500000000001</v>
      </c>
      <c r="F213" s="271">
        <f>ROUND(E213*1.25,0)</f>
        <v>1689</v>
      </c>
      <c r="G213" s="284">
        <f t="shared" si="21"/>
        <v>2026.8</v>
      </c>
      <c r="H213" s="441"/>
    </row>
    <row r="214" spans="1:8" s="265" customFormat="1" ht="12.75">
      <c r="A214" s="1092"/>
      <c r="B214" s="1099"/>
      <c r="C214" s="158" t="s">
        <v>109</v>
      </c>
      <c r="D214" s="289">
        <v>260</v>
      </c>
      <c r="E214" s="321">
        <f aca="true" t="shared" si="22" ref="E214:E237">D214*$H$24</f>
        <v>3513.51</v>
      </c>
      <c r="F214" s="271">
        <f aca="true" t="shared" si="23" ref="F214:F237">ROUND(E214*1.25,0)</f>
        <v>4392</v>
      </c>
      <c r="G214" s="284">
        <f t="shared" si="21"/>
        <v>5270.4</v>
      </c>
      <c r="H214" s="441"/>
    </row>
    <row r="215" spans="1:8" s="265" customFormat="1" ht="12" customHeight="1">
      <c r="A215" s="1092"/>
      <c r="B215" s="1099"/>
      <c r="C215" s="176" t="s">
        <v>110</v>
      </c>
      <c r="D215" s="289">
        <v>110</v>
      </c>
      <c r="E215" s="321">
        <f t="shared" si="22"/>
        <v>1486.4850000000001</v>
      </c>
      <c r="F215" s="271">
        <f t="shared" si="23"/>
        <v>1858</v>
      </c>
      <c r="G215" s="284">
        <f t="shared" si="21"/>
        <v>2229.6</v>
      </c>
      <c r="H215" s="441"/>
    </row>
    <row r="216" spans="1:8" s="265" customFormat="1" ht="20.25" customHeight="1">
      <c r="A216" s="1092"/>
      <c r="B216" s="35"/>
      <c r="C216" s="177" t="s">
        <v>700</v>
      </c>
      <c r="D216" s="289"/>
      <c r="E216" s="321"/>
      <c r="F216" s="271"/>
      <c r="G216" s="284"/>
      <c r="H216" s="441"/>
    </row>
    <row r="217" spans="1:8" s="265" customFormat="1" ht="12" customHeight="1">
      <c r="A217" s="1092"/>
      <c r="B217" s="35"/>
      <c r="C217" s="868" t="s">
        <v>866</v>
      </c>
      <c r="D217" s="869">
        <v>20</v>
      </c>
      <c r="E217" s="416">
        <f t="shared" si="22"/>
        <v>270.27</v>
      </c>
      <c r="F217" s="870">
        <f t="shared" si="23"/>
        <v>338</v>
      </c>
      <c r="G217" s="871">
        <f t="shared" si="21"/>
        <v>405.59999999999997</v>
      </c>
      <c r="H217" s="441"/>
    </row>
    <row r="218" spans="1:8" s="265" customFormat="1" ht="12" customHeight="1">
      <c r="A218" s="1092"/>
      <c r="B218" s="35"/>
      <c r="C218" s="875" t="s">
        <v>872</v>
      </c>
      <c r="D218" s="869">
        <v>20</v>
      </c>
      <c r="E218" s="416">
        <f t="shared" si="22"/>
        <v>270.27</v>
      </c>
      <c r="F218" s="870">
        <f t="shared" si="23"/>
        <v>338</v>
      </c>
      <c r="G218" s="871">
        <f t="shared" si="21"/>
        <v>405.59999999999997</v>
      </c>
      <c r="H218" s="441"/>
    </row>
    <row r="219" spans="1:8" s="265" customFormat="1" ht="12" customHeight="1">
      <c r="A219" s="1092"/>
      <c r="B219" s="35"/>
      <c r="C219" s="875" t="s">
        <v>870</v>
      </c>
      <c r="D219" s="869">
        <v>20</v>
      </c>
      <c r="E219" s="416">
        <f t="shared" si="22"/>
        <v>270.27</v>
      </c>
      <c r="F219" s="870">
        <f t="shared" si="23"/>
        <v>338</v>
      </c>
      <c r="G219" s="871">
        <f t="shared" si="21"/>
        <v>405.59999999999997</v>
      </c>
      <c r="H219" s="441"/>
    </row>
    <row r="220" spans="1:8" s="265" customFormat="1" ht="12" customHeight="1">
      <c r="A220" s="1092"/>
      <c r="B220" s="35"/>
      <c r="C220" s="875" t="s">
        <v>766</v>
      </c>
      <c r="D220" s="869">
        <v>20</v>
      </c>
      <c r="E220" s="416">
        <f t="shared" si="22"/>
        <v>270.27</v>
      </c>
      <c r="F220" s="870">
        <f t="shared" si="23"/>
        <v>338</v>
      </c>
      <c r="G220" s="871">
        <f t="shared" si="21"/>
        <v>405.59999999999997</v>
      </c>
      <c r="H220" s="441"/>
    </row>
    <row r="221" spans="1:8" s="265" customFormat="1" ht="12" customHeight="1">
      <c r="A221" s="1092"/>
      <c r="B221" s="35"/>
      <c r="C221" s="875" t="s">
        <v>868</v>
      </c>
      <c r="D221" s="869">
        <v>20</v>
      </c>
      <c r="E221" s="416">
        <f t="shared" si="22"/>
        <v>270.27</v>
      </c>
      <c r="F221" s="870">
        <f t="shared" si="23"/>
        <v>338</v>
      </c>
      <c r="G221" s="871">
        <f t="shared" si="21"/>
        <v>405.59999999999997</v>
      </c>
      <c r="H221" s="441"/>
    </row>
    <row r="222" spans="1:8" s="265" customFormat="1" ht="12" customHeight="1">
      <c r="A222" s="1092"/>
      <c r="B222" s="35"/>
      <c r="C222" s="154" t="s">
        <v>699</v>
      </c>
      <c r="D222" s="289"/>
      <c r="E222" s="321"/>
      <c r="F222" s="271"/>
      <c r="G222" s="284"/>
      <c r="H222" s="441"/>
    </row>
    <row r="223" spans="1:8" s="265" customFormat="1" ht="12" customHeight="1">
      <c r="A223" s="1092"/>
      <c r="B223" s="1093"/>
      <c r="C223" s="178" t="s">
        <v>691</v>
      </c>
      <c r="D223" s="289">
        <v>110</v>
      </c>
      <c r="E223" s="321">
        <f t="shared" si="22"/>
        <v>1486.4850000000001</v>
      </c>
      <c r="F223" s="271">
        <f t="shared" si="23"/>
        <v>1858</v>
      </c>
      <c r="G223" s="284">
        <f t="shared" si="21"/>
        <v>2229.6</v>
      </c>
      <c r="H223" s="441"/>
    </row>
    <row r="224" spans="1:8" s="265" customFormat="1" ht="12" customHeight="1">
      <c r="A224" s="1092"/>
      <c r="B224" s="1093"/>
      <c r="C224" s="1019" t="s">
        <v>981</v>
      </c>
      <c r="D224" s="289">
        <v>160</v>
      </c>
      <c r="E224" s="321">
        <f t="shared" si="22"/>
        <v>2162.16</v>
      </c>
      <c r="F224" s="271">
        <f t="shared" si="23"/>
        <v>2703</v>
      </c>
      <c r="G224" s="284">
        <f t="shared" si="21"/>
        <v>3243.6</v>
      </c>
      <c r="H224" s="441"/>
    </row>
    <row r="225" spans="1:8" s="265" customFormat="1" ht="12" customHeight="1">
      <c r="A225" s="1092"/>
      <c r="B225" s="1093"/>
      <c r="C225" s="1019" t="s">
        <v>982</v>
      </c>
      <c r="D225" s="289">
        <v>120</v>
      </c>
      <c r="E225" s="321">
        <f t="shared" si="22"/>
        <v>1621.6200000000001</v>
      </c>
      <c r="F225" s="271">
        <f t="shared" si="23"/>
        <v>2027</v>
      </c>
      <c r="G225" s="284">
        <f t="shared" si="21"/>
        <v>2432.4</v>
      </c>
      <c r="H225" s="441"/>
    </row>
    <row r="226" spans="1:8" s="265" customFormat="1" ht="12" customHeight="1">
      <c r="A226" s="1092"/>
      <c r="B226" s="1093"/>
      <c r="C226" s="179" t="s">
        <v>186</v>
      </c>
      <c r="D226" s="289">
        <v>25</v>
      </c>
      <c r="E226" s="321">
        <f t="shared" si="22"/>
        <v>337.83750000000003</v>
      </c>
      <c r="F226" s="271">
        <f t="shared" si="23"/>
        <v>422</v>
      </c>
      <c r="G226" s="284">
        <f t="shared" si="21"/>
        <v>506.4</v>
      </c>
      <c r="H226" s="441"/>
    </row>
    <row r="227" spans="1:8" s="265" customFormat="1" ht="18" customHeight="1">
      <c r="A227" s="1092"/>
      <c r="B227" s="1093"/>
      <c r="C227" s="180" t="s">
        <v>486</v>
      </c>
      <c r="D227" s="289">
        <v>31</v>
      </c>
      <c r="E227" s="321">
        <f t="shared" si="22"/>
        <v>418.9185</v>
      </c>
      <c r="F227" s="271">
        <f>ROUND(E227*1.25,0)</f>
        <v>524</v>
      </c>
      <c r="G227" s="284">
        <f t="shared" si="21"/>
        <v>628.8</v>
      </c>
      <c r="H227" s="441"/>
    </row>
    <row r="228" spans="1:8" s="265" customFormat="1" ht="18" customHeight="1">
      <c r="A228" s="1092"/>
      <c r="B228" s="42"/>
      <c r="C228" s="181" t="s">
        <v>701</v>
      </c>
      <c r="D228" s="289"/>
      <c r="E228" s="321"/>
      <c r="F228" s="271"/>
      <c r="G228" s="284"/>
      <c r="H228" s="441"/>
    </row>
    <row r="229" spans="1:8" s="265" customFormat="1" ht="15" customHeight="1">
      <c r="A229" s="1092"/>
      <c r="B229" s="1094"/>
      <c r="C229" s="131" t="s">
        <v>702</v>
      </c>
      <c r="D229" s="28">
        <v>350</v>
      </c>
      <c r="E229" s="321">
        <f t="shared" si="22"/>
        <v>4729.725</v>
      </c>
      <c r="F229" s="271">
        <f t="shared" si="23"/>
        <v>5912</v>
      </c>
      <c r="G229" s="284">
        <f t="shared" si="21"/>
        <v>7094.4</v>
      </c>
      <c r="H229" s="441"/>
    </row>
    <row r="230" spans="1:8" s="265" customFormat="1" ht="37.5" customHeight="1">
      <c r="A230" s="1092"/>
      <c r="B230" s="1094"/>
      <c r="C230" s="532" t="s">
        <v>717</v>
      </c>
      <c r="D230" s="28"/>
      <c r="E230" s="321"/>
      <c r="F230" s="271"/>
      <c r="G230" s="284"/>
      <c r="H230" s="441"/>
    </row>
    <row r="231" spans="1:8" s="265" customFormat="1" ht="15" customHeight="1">
      <c r="A231" s="1092"/>
      <c r="B231" s="1094"/>
      <c r="C231" s="874" t="s">
        <v>857</v>
      </c>
      <c r="D231" s="525">
        <v>240</v>
      </c>
      <c r="E231" s="416">
        <f t="shared" si="22"/>
        <v>3243.2400000000002</v>
      </c>
      <c r="F231" s="870">
        <f t="shared" si="23"/>
        <v>4054</v>
      </c>
      <c r="G231" s="871">
        <f t="shared" si="21"/>
        <v>4864.8</v>
      </c>
      <c r="H231" s="441"/>
    </row>
    <row r="232" spans="1:8" s="265" customFormat="1" ht="15" customHeight="1">
      <c r="A232" s="1092"/>
      <c r="B232" s="1094"/>
      <c r="C232" s="874" t="s">
        <v>858</v>
      </c>
      <c r="D232" s="525">
        <v>240</v>
      </c>
      <c r="E232" s="416">
        <f t="shared" si="22"/>
        <v>3243.2400000000002</v>
      </c>
      <c r="F232" s="870">
        <f t="shared" si="23"/>
        <v>4054</v>
      </c>
      <c r="G232" s="871">
        <f t="shared" si="21"/>
        <v>4864.8</v>
      </c>
      <c r="H232" s="441"/>
    </row>
    <row r="233" spans="1:8" s="265" customFormat="1" ht="15" customHeight="1">
      <c r="A233" s="1092"/>
      <c r="B233" s="1094"/>
      <c r="C233" s="874" t="s">
        <v>859</v>
      </c>
      <c r="D233" s="525">
        <v>240</v>
      </c>
      <c r="E233" s="416">
        <f t="shared" si="22"/>
        <v>3243.2400000000002</v>
      </c>
      <c r="F233" s="870">
        <f t="shared" si="23"/>
        <v>4054</v>
      </c>
      <c r="G233" s="871">
        <f t="shared" si="21"/>
        <v>4864.8</v>
      </c>
      <c r="H233" s="441"/>
    </row>
    <row r="234" spans="1:8" s="265" customFormat="1" ht="30" customHeight="1">
      <c r="A234" s="1092"/>
      <c r="B234" s="1094"/>
      <c r="C234" s="532" t="s">
        <v>718</v>
      </c>
      <c r="D234" s="28"/>
      <c r="E234" s="321"/>
      <c r="F234" s="271"/>
      <c r="G234" s="284"/>
      <c r="H234" s="441"/>
    </row>
    <row r="235" spans="1:8" s="265" customFormat="1" ht="12.75" customHeight="1">
      <c r="A235" s="1092"/>
      <c r="B235" s="1094"/>
      <c r="C235" s="874" t="s">
        <v>857</v>
      </c>
      <c r="D235" s="525">
        <v>240</v>
      </c>
      <c r="E235" s="416">
        <f t="shared" si="22"/>
        <v>3243.2400000000002</v>
      </c>
      <c r="F235" s="870">
        <f t="shared" si="23"/>
        <v>4054</v>
      </c>
      <c r="G235" s="871">
        <f t="shared" si="21"/>
        <v>4864.8</v>
      </c>
      <c r="H235" s="441"/>
    </row>
    <row r="236" spans="1:8" s="265" customFormat="1" ht="12.75" customHeight="1">
      <c r="A236" s="1092"/>
      <c r="B236" s="1094"/>
      <c r="C236" s="874" t="s">
        <v>858</v>
      </c>
      <c r="D236" s="525">
        <v>240</v>
      </c>
      <c r="E236" s="416">
        <f t="shared" si="22"/>
        <v>3243.2400000000002</v>
      </c>
      <c r="F236" s="870">
        <f t="shared" si="23"/>
        <v>4054</v>
      </c>
      <c r="G236" s="871">
        <f t="shared" si="21"/>
        <v>4864.8</v>
      </c>
      <c r="H236" s="441"/>
    </row>
    <row r="237" spans="1:8" s="265" customFormat="1" ht="12.75" customHeight="1">
      <c r="A237" s="1092"/>
      <c r="B237" s="1094"/>
      <c r="C237" s="874" t="s">
        <v>859</v>
      </c>
      <c r="D237" s="525">
        <v>240</v>
      </c>
      <c r="E237" s="416">
        <f t="shared" si="22"/>
        <v>3243.2400000000002</v>
      </c>
      <c r="F237" s="870">
        <f t="shared" si="23"/>
        <v>4054</v>
      </c>
      <c r="G237" s="871">
        <f t="shared" si="21"/>
        <v>4864.8</v>
      </c>
      <c r="H237" s="441"/>
    </row>
    <row r="238" spans="1:8" s="265" customFormat="1" ht="12.75" customHeight="1">
      <c r="A238" s="1092"/>
      <c r="B238" s="22"/>
      <c r="C238" s="133" t="s">
        <v>658</v>
      </c>
      <c r="D238" s="28"/>
      <c r="E238" s="276"/>
      <c r="F238" s="271"/>
      <c r="G238" s="284"/>
      <c r="H238" s="441"/>
    </row>
    <row r="239" spans="1:8" s="265" customFormat="1" ht="12.75">
      <c r="A239" s="1092"/>
      <c r="B239" s="1094"/>
      <c r="C239" s="138" t="s">
        <v>328</v>
      </c>
      <c r="D239" s="289">
        <v>50</v>
      </c>
      <c r="E239" s="321">
        <f>D239*$H$25*1.06</f>
        <v>660.009</v>
      </c>
      <c r="F239" s="271">
        <f>ROUND(E239*1.25,0)</f>
        <v>825</v>
      </c>
      <c r="G239" s="284">
        <f t="shared" si="21"/>
        <v>990</v>
      </c>
      <c r="H239" s="441"/>
    </row>
    <row r="240" spans="1:8" s="265" customFormat="1" ht="12.75">
      <c r="A240" s="1092"/>
      <c r="B240" s="1094"/>
      <c r="C240" s="152" t="s">
        <v>706</v>
      </c>
      <c r="D240" s="289">
        <v>45</v>
      </c>
      <c r="E240" s="321">
        <f aca="true" t="shared" si="24" ref="E240:E247">D240*$H$25*1.06</f>
        <v>594.0081</v>
      </c>
      <c r="F240" s="271">
        <f aca="true" t="shared" si="25" ref="F240:F247">ROUND(E240*1.25,0)</f>
        <v>743</v>
      </c>
      <c r="G240" s="284">
        <f t="shared" si="21"/>
        <v>891.6</v>
      </c>
      <c r="H240" s="441"/>
    </row>
    <row r="241" spans="1:8" s="265" customFormat="1" ht="12.75">
      <c r="A241" s="1092"/>
      <c r="B241" s="1094"/>
      <c r="C241" s="152" t="s">
        <v>51</v>
      </c>
      <c r="D241" s="289">
        <v>120</v>
      </c>
      <c r="E241" s="321">
        <f t="shared" si="24"/>
        <v>1584.0216</v>
      </c>
      <c r="F241" s="271">
        <f t="shared" si="25"/>
        <v>1980</v>
      </c>
      <c r="G241" s="284">
        <f t="shared" si="21"/>
        <v>2376</v>
      </c>
      <c r="H241" s="441"/>
    </row>
    <row r="242" spans="1:8" s="265" customFormat="1" ht="12.75">
      <c r="A242" s="1092"/>
      <c r="B242" s="1094"/>
      <c r="C242" s="152" t="s">
        <v>88</v>
      </c>
      <c r="D242" s="289">
        <v>50</v>
      </c>
      <c r="E242" s="321">
        <f t="shared" si="24"/>
        <v>660.009</v>
      </c>
      <c r="F242" s="271">
        <f t="shared" si="25"/>
        <v>825</v>
      </c>
      <c r="G242" s="284">
        <f t="shared" si="21"/>
        <v>990</v>
      </c>
      <c r="H242" s="441"/>
    </row>
    <row r="243" spans="1:8" s="265" customFormat="1" ht="12.75">
      <c r="A243" s="1092"/>
      <c r="B243" s="1094"/>
      <c r="C243" s="138" t="s">
        <v>707</v>
      </c>
      <c r="D243" s="289">
        <v>120</v>
      </c>
      <c r="E243" s="321">
        <f t="shared" si="24"/>
        <v>1584.0216</v>
      </c>
      <c r="F243" s="271">
        <f t="shared" si="25"/>
        <v>1980</v>
      </c>
      <c r="G243" s="284">
        <f t="shared" si="21"/>
        <v>2376</v>
      </c>
      <c r="H243" s="441"/>
    </row>
    <row r="244" spans="1:8" s="265" customFormat="1" ht="12.75">
      <c r="A244" s="1092"/>
      <c r="B244" s="1094"/>
      <c r="C244" s="138" t="s">
        <v>129</v>
      </c>
      <c r="D244" s="289">
        <v>45</v>
      </c>
      <c r="E244" s="321">
        <f t="shared" si="24"/>
        <v>594.0081</v>
      </c>
      <c r="F244" s="271">
        <f t="shared" si="25"/>
        <v>743</v>
      </c>
      <c r="G244" s="284">
        <f t="shared" si="21"/>
        <v>891.6</v>
      </c>
      <c r="H244" s="441"/>
    </row>
    <row r="245" spans="1:8" s="265" customFormat="1" ht="25.5">
      <c r="A245" s="1092"/>
      <c r="B245" s="1094"/>
      <c r="C245" s="148" t="s">
        <v>116</v>
      </c>
      <c r="D245" s="289">
        <v>120</v>
      </c>
      <c r="E245" s="321">
        <f t="shared" si="24"/>
        <v>1584.0216</v>
      </c>
      <c r="F245" s="271">
        <f t="shared" si="25"/>
        <v>1980</v>
      </c>
      <c r="G245" s="284">
        <f t="shared" si="21"/>
        <v>2376</v>
      </c>
      <c r="H245" s="441"/>
    </row>
    <row r="246" spans="1:8" s="265" customFormat="1" ht="12.75">
      <c r="A246" s="1092"/>
      <c r="B246" s="1094"/>
      <c r="C246" s="134" t="s">
        <v>130</v>
      </c>
      <c r="D246" s="289">
        <v>50</v>
      </c>
      <c r="E246" s="321">
        <f t="shared" si="24"/>
        <v>660.009</v>
      </c>
      <c r="F246" s="271">
        <f t="shared" si="25"/>
        <v>825</v>
      </c>
      <c r="G246" s="284">
        <f t="shared" si="21"/>
        <v>990</v>
      </c>
      <c r="H246" s="441"/>
    </row>
    <row r="247" spans="1:8" s="265" customFormat="1" ht="12.75">
      <c r="A247" s="1092"/>
      <c r="B247" s="1094"/>
      <c r="C247" s="152" t="s">
        <v>104</v>
      </c>
      <c r="D247" s="289">
        <v>80</v>
      </c>
      <c r="E247" s="321">
        <f t="shared" si="24"/>
        <v>1056.0144</v>
      </c>
      <c r="F247" s="271">
        <f t="shared" si="25"/>
        <v>1320</v>
      </c>
      <c r="G247" s="284">
        <f t="shared" si="21"/>
        <v>1584</v>
      </c>
      <c r="H247" s="441"/>
    </row>
    <row r="248" spans="1:8" s="265" customFormat="1" ht="15.75">
      <c r="A248" s="1092"/>
      <c r="B248" s="22"/>
      <c r="C248" s="172" t="s">
        <v>711</v>
      </c>
      <c r="D248" s="289"/>
      <c r="E248" s="276"/>
      <c r="F248" s="271"/>
      <c r="G248" s="284"/>
      <c r="H248" s="441"/>
    </row>
    <row r="249" spans="1:8" s="265" customFormat="1" ht="12.75">
      <c r="A249" s="1092"/>
      <c r="B249" s="1094"/>
      <c r="C249" s="134" t="s">
        <v>712</v>
      </c>
      <c r="D249" s="289">
        <v>170</v>
      </c>
      <c r="E249" s="321">
        <f>D249*$H$26</f>
        <v>2224.11</v>
      </c>
      <c r="F249" s="271">
        <f>ROUND(E249*1.25,0)</f>
        <v>2780</v>
      </c>
      <c r="G249" s="284">
        <f t="shared" si="21"/>
        <v>3336</v>
      </c>
      <c r="H249" s="441"/>
    </row>
    <row r="250" spans="1:8" s="265" customFormat="1" ht="13.5" thickBot="1">
      <c r="A250" s="1098"/>
      <c r="B250" s="1094"/>
      <c r="C250" s="138" t="s">
        <v>713</v>
      </c>
      <c r="D250" s="291">
        <v>590</v>
      </c>
      <c r="E250" s="321">
        <f>D250*$H$26</f>
        <v>7718.970000000001</v>
      </c>
      <c r="F250" s="292">
        <f>ROUND(E250*1.25,0)</f>
        <v>9649</v>
      </c>
      <c r="G250" s="284">
        <f t="shared" si="21"/>
        <v>11578.8</v>
      </c>
      <c r="H250" s="441"/>
    </row>
    <row r="251" spans="1:8" s="265" customFormat="1" ht="39" thickBot="1">
      <c r="A251" s="1095" t="s">
        <v>150</v>
      </c>
      <c r="B251" s="48" t="s">
        <v>187</v>
      </c>
      <c r="C251" s="278"/>
      <c r="D251" s="285"/>
      <c r="E251" s="285"/>
      <c r="F251" s="275"/>
      <c r="G251" s="284"/>
      <c r="H251" s="530"/>
    </row>
    <row r="252" spans="1:8" s="265" customFormat="1" ht="29.25" customHeight="1">
      <c r="A252" s="1096"/>
      <c r="B252" s="35"/>
      <c r="C252" s="150" t="s">
        <v>241</v>
      </c>
      <c r="D252" s="287"/>
      <c r="E252" s="287"/>
      <c r="F252" s="271"/>
      <c r="G252" s="284"/>
      <c r="H252" s="530"/>
    </row>
    <row r="253" spans="1:8" s="265" customFormat="1" ht="20.25" customHeight="1">
      <c r="A253" s="1096"/>
      <c r="B253" s="35"/>
      <c r="C253" s="132" t="s">
        <v>700</v>
      </c>
      <c r="D253" s="289"/>
      <c r="E253" s="289"/>
      <c r="F253" s="271"/>
      <c r="G253" s="284"/>
      <c r="H253" s="530"/>
    </row>
    <row r="254" spans="1:8" s="265" customFormat="1" ht="12" customHeight="1">
      <c r="A254" s="1096"/>
      <c r="B254" s="35"/>
      <c r="C254" s="868" t="s">
        <v>866</v>
      </c>
      <c r="D254" s="869">
        <v>20</v>
      </c>
      <c r="E254" s="416">
        <f>D254*$H$24</f>
        <v>270.27</v>
      </c>
      <c r="F254" s="870">
        <f>ROUND(E254*1.25,0)</f>
        <v>338</v>
      </c>
      <c r="G254" s="871">
        <f t="shared" si="21"/>
        <v>405.59999999999997</v>
      </c>
      <c r="H254" s="441"/>
    </row>
    <row r="255" spans="1:8" s="265" customFormat="1" ht="12" customHeight="1">
      <c r="A255" s="1096"/>
      <c r="B255" s="35"/>
      <c r="C255" s="868" t="s">
        <v>872</v>
      </c>
      <c r="D255" s="869">
        <v>20</v>
      </c>
      <c r="E255" s="416">
        <f>D255*$H$24</f>
        <v>270.27</v>
      </c>
      <c r="F255" s="870">
        <f>ROUND(E255*1.25,0)</f>
        <v>338</v>
      </c>
      <c r="G255" s="871">
        <f t="shared" si="21"/>
        <v>405.59999999999997</v>
      </c>
      <c r="H255" s="441"/>
    </row>
    <row r="256" spans="1:8" s="265" customFormat="1" ht="12" customHeight="1">
      <c r="A256" s="1096"/>
      <c r="B256" s="35"/>
      <c r="C256" s="868" t="s">
        <v>870</v>
      </c>
      <c r="D256" s="869">
        <v>20</v>
      </c>
      <c r="E256" s="416">
        <f>D256*$H$24</f>
        <v>270.27</v>
      </c>
      <c r="F256" s="870">
        <f>ROUND(E256*1.25,0)</f>
        <v>338</v>
      </c>
      <c r="G256" s="871">
        <f t="shared" si="21"/>
        <v>405.59999999999997</v>
      </c>
      <c r="H256" s="441"/>
    </row>
    <row r="257" spans="1:8" s="265" customFormat="1" ht="12" customHeight="1">
      <c r="A257" s="1096"/>
      <c r="B257" s="35"/>
      <c r="C257" s="868" t="s">
        <v>766</v>
      </c>
      <c r="D257" s="869">
        <v>20</v>
      </c>
      <c r="E257" s="416">
        <f>D257*$H$24</f>
        <v>270.27</v>
      </c>
      <c r="F257" s="870">
        <f>ROUND(E257*1.25,0)</f>
        <v>338</v>
      </c>
      <c r="G257" s="871">
        <f t="shared" si="21"/>
        <v>405.59999999999997</v>
      </c>
      <c r="H257" s="441"/>
    </row>
    <row r="258" spans="1:8" s="265" customFormat="1" ht="12" customHeight="1">
      <c r="A258" s="1096"/>
      <c r="B258" s="35"/>
      <c r="C258" s="868" t="s">
        <v>868</v>
      </c>
      <c r="D258" s="869">
        <v>20</v>
      </c>
      <c r="E258" s="416">
        <f>D258*$H$24</f>
        <v>270.27</v>
      </c>
      <c r="F258" s="870">
        <f>ROUND(E258*1.25,0)</f>
        <v>338</v>
      </c>
      <c r="G258" s="871">
        <f t="shared" si="21"/>
        <v>405.59999999999997</v>
      </c>
      <c r="H258" s="441"/>
    </row>
    <row r="259" spans="1:8" s="265" customFormat="1" ht="12" customHeight="1">
      <c r="A259" s="1096"/>
      <c r="B259" s="35"/>
      <c r="C259" s="132" t="s">
        <v>699</v>
      </c>
      <c r="D259" s="289"/>
      <c r="E259" s="321"/>
      <c r="F259" s="271"/>
      <c r="G259" s="284"/>
      <c r="H259" s="441"/>
    </row>
    <row r="260" spans="1:8" s="265" customFormat="1" ht="12" customHeight="1">
      <c r="A260" s="1096"/>
      <c r="B260" s="1093"/>
      <c r="C260" s="134" t="s">
        <v>107</v>
      </c>
      <c r="D260" s="289">
        <v>100</v>
      </c>
      <c r="E260" s="321">
        <f aca="true" t="shared" si="26" ref="E260:E274">D260*$H$24</f>
        <v>1351.3500000000001</v>
      </c>
      <c r="F260" s="271">
        <f aca="true" t="shared" si="27" ref="F260:F274">ROUND(E260*1.25,0)</f>
        <v>1689</v>
      </c>
      <c r="G260" s="284">
        <f t="shared" si="21"/>
        <v>2026.8</v>
      </c>
      <c r="H260" s="441"/>
    </row>
    <row r="261" spans="1:8" s="265" customFormat="1" ht="12" customHeight="1">
      <c r="A261" s="1096"/>
      <c r="B261" s="1093"/>
      <c r="C261" s="134" t="s">
        <v>689</v>
      </c>
      <c r="D261" s="289">
        <v>100</v>
      </c>
      <c r="E261" s="321">
        <f t="shared" si="26"/>
        <v>1351.3500000000001</v>
      </c>
      <c r="F261" s="271">
        <f t="shared" si="27"/>
        <v>1689</v>
      </c>
      <c r="G261" s="284">
        <f t="shared" si="21"/>
        <v>2026.8</v>
      </c>
      <c r="H261" s="441"/>
    </row>
    <row r="262" spans="1:8" s="265" customFormat="1" ht="12" customHeight="1">
      <c r="A262" s="1096"/>
      <c r="B262" s="1093"/>
      <c r="C262" s="138" t="s">
        <v>981</v>
      </c>
      <c r="D262" s="289">
        <v>160</v>
      </c>
      <c r="E262" s="321">
        <f t="shared" si="26"/>
        <v>2162.16</v>
      </c>
      <c r="F262" s="271">
        <f t="shared" si="27"/>
        <v>2703</v>
      </c>
      <c r="G262" s="284">
        <f t="shared" si="21"/>
        <v>3243.6</v>
      </c>
      <c r="H262" s="441"/>
    </row>
    <row r="263" spans="1:8" s="265" customFormat="1" ht="12" customHeight="1">
      <c r="A263" s="1096"/>
      <c r="B263" s="1093"/>
      <c r="C263" s="138" t="s">
        <v>982</v>
      </c>
      <c r="D263" s="289">
        <v>120</v>
      </c>
      <c r="E263" s="321">
        <f t="shared" si="26"/>
        <v>1621.6200000000001</v>
      </c>
      <c r="F263" s="271">
        <f t="shared" si="27"/>
        <v>2027</v>
      </c>
      <c r="G263" s="284">
        <f t="shared" si="21"/>
        <v>2432.4</v>
      </c>
      <c r="H263" s="441"/>
    </row>
    <row r="264" spans="1:8" s="265" customFormat="1" ht="13.5" customHeight="1">
      <c r="A264" s="1096"/>
      <c r="B264" s="1093"/>
      <c r="C264" s="138" t="s">
        <v>691</v>
      </c>
      <c r="D264" s="289">
        <v>110</v>
      </c>
      <c r="E264" s="321">
        <f t="shared" si="26"/>
        <v>1486.4850000000001</v>
      </c>
      <c r="F264" s="271">
        <f t="shared" si="27"/>
        <v>1858</v>
      </c>
      <c r="G264" s="284">
        <f t="shared" si="21"/>
        <v>2229.6</v>
      </c>
      <c r="H264" s="441"/>
    </row>
    <row r="265" spans="1:8" s="265" customFormat="1" ht="13.5" customHeight="1">
      <c r="A265" s="1096"/>
      <c r="B265" s="42"/>
      <c r="C265" s="182" t="s">
        <v>701</v>
      </c>
      <c r="D265" s="289"/>
      <c r="E265" s="321"/>
      <c r="F265" s="271"/>
      <c r="G265" s="284"/>
      <c r="H265" s="441"/>
    </row>
    <row r="266" spans="1:8" s="265" customFormat="1" ht="13.5" customHeight="1">
      <c r="A266" s="1096"/>
      <c r="B266" s="1094"/>
      <c r="C266" s="131" t="s">
        <v>702</v>
      </c>
      <c r="D266" s="28">
        <v>350</v>
      </c>
      <c r="E266" s="321">
        <f t="shared" si="26"/>
        <v>4729.725</v>
      </c>
      <c r="F266" s="271">
        <f t="shared" si="27"/>
        <v>5912</v>
      </c>
      <c r="G266" s="284">
        <f t="shared" si="21"/>
        <v>7094.4</v>
      </c>
      <c r="H266" s="441"/>
    </row>
    <row r="267" spans="1:8" s="265" customFormat="1" ht="21.75" customHeight="1">
      <c r="A267" s="1096"/>
      <c r="B267" s="1094"/>
      <c r="C267" s="532" t="s">
        <v>717</v>
      </c>
      <c r="D267" s="28"/>
      <c r="E267" s="321"/>
      <c r="F267" s="271"/>
      <c r="G267" s="284"/>
      <c r="H267" s="441"/>
    </row>
    <row r="268" spans="1:8" s="265" customFormat="1" ht="13.5" customHeight="1">
      <c r="A268" s="1096"/>
      <c r="B268" s="1094"/>
      <c r="C268" s="874" t="s">
        <v>857</v>
      </c>
      <c r="D268" s="525">
        <v>240</v>
      </c>
      <c r="E268" s="416">
        <f t="shared" si="26"/>
        <v>3243.2400000000002</v>
      </c>
      <c r="F268" s="870">
        <f t="shared" si="27"/>
        <v>4054</v>
      </c>
      <c r="G268" s="871">
        <f t="shared" si="21"/>
        <v>4864.8</v>
      </c>
      <c r="H268" s="441"/>
    </row>
    <row r="269" spans="1:8" s="265" customFormat="1" ht="13.5" customHeight="1">
      <c r="A269" s="1096"/>
      <c r="B269" s="1094"/>
      <c r="C269" s="874" t="s">
        <v>858</v>
      </c>
      <c r="D269" s="525">
        <v>240</v>
      </c>
      <c r="E269" s="416">
        <f t="shared" si="26"/>
        <v>3243.2400000000002</v>
      </c>
      <c r="F269" s="870">
        <f t="shared" si="27"/>
        <v>4054</v>
      </c>
      <c r="G269" s="871">
        <f t="shared" si="21"/>
        <v>4864.8</v>
      </c>
      <c r="H269" s="441"/>
    </row>
    <row r="270" spans="1:8" s="265" customFormat="1" ht="13.5" customHeight="1">
      <c r="A270" s="1096"/>
      <c r="B270" s="1094"/>
      <c r="C270" s="874" t="s">
        <v>859</v>
      </c>
      <c r="D270" s="525">
        <v>240</v>
      </c>
      <c r="E270" s="416">
        <f t="shared" si="26"/>
        <v>3243.2400000000002</v>
      </c>
      <c r="F270" s="870">
        <f t="shared" si="27"/>
        <v>4054</v>
      </c>
      <c r="G270" s="871">
        <f t="shared" si="21"/>
        <v>4864.8</v>
      </c>
      <c r="H270" s="441"/>
    </row>
    <row r="271" spans="1:8" s="265" customFormat="1" ht="28.5" customHeight="1">
      <c r="A271" s="1096"/>
      <c r="B271" s="1094"/>
      <c r="C271" s="532" t="s">
        <v>718</v>
      </c>
      <c r="D271" s="28"/>
      <c r="E271" s="321"/>
      <c r="F271" s="271"/>
      <c r="G271" s="284"/>
      <c r="H271" s="441"/>
    </row>
    <row r="272" spans="1:8" s="265" customFormat="1" ht="13.5" customHeight="1">
      <c r="A272" s="1096"/>
      <c r="B272" s="1094"/>
      <c r="C272" s="874" t="s">
        <v>857</v>
      </c>
      <c r="D272" s="525">
        <v>240</v>
      </c>
      <c r="E272" s="416">
        <f t="shared" si="26"/>
        <v>3243.2400000000002</v>
      </c>
      <c r="F272" s="870">
        <f t="shared" si="27"/>
        <v>4054</v>
      </c>
      <c r="G272" s="871">
        <f t="shared" si="21"/>
        <v>4864.8</v>
      </c>
      <c r="H272" s="441"/>
    </row>
    <row r="273" spans="1:8" s="265" customFormat="1" ht="13.5" customHeight="1">
      <c r="A273" s="1096"/>
      <c r="B273" s="1094"/>
      <c r="C273" s="874" t="s">
        <v>858</v>
      </c>
      <c r="D273" s="525">
        <v>240</v>
      </c>
      <c r="E273" s="416">
        <f t="shared" si="26"/>
        <v>3243.2400000000002</v>
      </c>
      <c r="F273" s="870">
        <f t="shared" si="27"/>
        <v>4054</v>
      </c>
      <c r="G273" s="871">
        <f t="shared" si="21"/>
        <v>4864.8</v>
      </c>
      <c r="H273" s="441"/>
    </row>
    <row r="274" spans="1:8" s="265" customFormat="1" ht="13.5" customHeight="1">
      <c r="A274" s="1096"/>
      <c r="B274" s="1094"/>
      <c r="C274" s="874" t="s">
        <v>859</v>
      </c>
      <c r="D274" s="525">
        <v>240</v>
      </c>
      <c r="E274" s="416">
        <f t="shared" si="26"/>
        <v>3243.2400000000002</v>
      </c>
      <c r="F274" s="870">
        <f t="shared" si="27"/>
        <v>4054</v>
      </c>
      <c r="G274" s="871">
        <f aca="true" t="shared" si="28" ref="G274:G345">F274*1.2</f>
        <v>4864.8</v>
      </c>
      <c r="H274" s="441"/>
    </row>
    <row r="275" spans="1:8" s="265" customFormat="1" ht="13.5" customHeight="1">
      <c r="A275" s="1096"/>
      <c r="B275" s="22"/>
      <c r="C275" s="133" t="s">
        <v>658</v>
      </c>
      <c r="D275" s="28"/>
      <c r="E275" s="276"/>
      <c r="F275" s="271"/>
      <c r="G275" s="284"/>
      <c r="H275" s="441"/>
    </row>
    <row r="276" spans="1:8" s="265" customFormat="1" ht="12.75">
      <c r="A276" s="1096"/>
      <c r="B276" s="1094"/>
      <c r="C276" s="138" t="s">
        <v>328</v>
      </c>
      <c r="D276" s="289">
        <v>50</v>
      </c>
      <c r="E276" s="321">
        <f>D276*$H$25</f>
        <v>622.65</v>
      </c>
      <c r="F276" s="271">
        <f>ROUND(E276*1.25,0)</f>
        <v>778</v>
      </c>
      <c r="G276" s="284">
        <f t="shared" si="28"/>
        <v>933.5999999999999</v>
      </c>
      <c r="H276" s="441"/>
    </row>
    <row r="277" spans="1:8" s="265" customFormat="1" ht="12.75">
      <c r="A277" s="1096"/>
      <c r="B277" s="1094"/>
      <c r="C277" s="152" t="s">
        <v>706</v>
      </c>
      <c r="D277" s="289">
        <v>45</v>
      </c>
      <c r="E277" s="321">
        <f aca="true" t="shared" si="29" ref="E277:E283">D277*$H$25</f>
        <v>560.385</v>
      </c>
      <c r="F277" s="271">
        <f aca="true" t="shared" si="30" ref="F277:F283">ROUND(E277*1.25,0)</f>
        <v>700</v>
      </c>
      <c r="G277" s="284">
        <f t="shared" si="28"/>
        <v>840</v>
      </c>
      <c r="H277" s="441"/>
    </row>
    <row r="278" spans="1:8" s="265" customFormat="1" ht="12.75">
      <c r="A278" s="1096"/>
      <c r="B278" s="1094"/>
      <c r="C278" s="152" t="s">
        <v>51</v>
      </c>
      <c r="D278" s="289">
        <v>120</v>
      </c>
      <c r="E278" s="321">
        <f t="shared" si="29"/>
        <v>1494.36</v>
      </c>
      <c r="F278" s="271">
        <f t="shared" si="30"/>
        <v>1868</v>
      </c>
      <c r="G278" s="284">
        <f t="shared" si="28"/>
        <v>2241.6</v>
      </c>
      <c r="H278" s="441"/>
    </row>
    <row r="279" spans="1:8" s="265" customFormat="1" ht="12.75">
      <c r="A279" s="1096"/>
      <c r="B279" s="1094"/>
      <c r="C279" s="152" t="s">
        <v>88</v>
      </c>
      <c r="D279" s="289">
        <v>50</v>
      </c>
      <c r="E279" s="321">
        <f t="shared" si="29"/>
        <v>622.65</v>
      </c>
      <c r="F279" s="271">
        <f t="shared" si="30"/>
        <v>778</v>
      </c>
      <c r="G279" s="284">
        <f t="shared" si="28"/>
        <v>933.5999999999999</v>
      </c>
      <c r="H279" s="441"/>
    </row>
    <row r="280" spans="1:8" s="265" customFormat="1" ht="12.75">
      <c r="A280" s="1096"/>
      <c r="B280" s="1094"/>
      <c r="C280" s="138" t="s">
        <v>707</v>
      </c>
      <c r="D280" s="289">
        <v>120</v>
      </c>
      <c r="E280" s="321">
        <f t="shared" si="29"/>
        <v>1494.36</v>
      </c>
      <c r="F280" s="271">
        <f t="shared" si="30"/>
        <v>1868</v>
      </c>
      <c r="G280" s="284">
        <f t="shared" si="28"/>
        <v>2241.6</v>
      </c>
      <c r="H280" s="441"/>
    </row>
    <row r="281" spans="1:8" s="265" customFormat="1" ht="12.75">
      <c r="A281" s="1096"/>
      <c r="B281" s="1094"/>
      <c r="C281" s="138" t="s">
        <v>129</v>
      </c>
      <c r="D281" s="289">
        <v>45</v>
      </c>
      <c r="E281" s="321">
        <f t="shared" si="29"/>
        <v>560.385</v>
      </c>
      <c r="F281" s="271">
        <f t="shared" si="30"/>
        <v>700</v>
      </c>
      <c r="G281" s="284">
        <f t="shared" si="28"/>
        <v>840</v>
      </c>
      <c r="H281" s="441"/>
    </row>
    <row r="282" spans="1:8" s="265" customFormat="1" ht="12.75">
      <c r="A282" s="1096"/>
      <c r="B282" s="1094"/>
      <c r="C282" s="134" t="s">
        <v>130</v>
      </c>
      <c r="D282" s="289">
        <v>50</v>
      </c>
      <c r="E282" s="321">
        <f t="shared" si="29"/>
        <v>622.65</v>
      </c>
      <c r="F282" s="271">
        <f t="shared" si="30"/>
        <v>778</v>
      </c>
      <c r="G282" s="284">
        <f t="shared" si="28"/>
        <v>933.5999999999999</v>
      </c>
      <c r="H282" s="441"/>
    </row>
    <row r="283" spans="1:8" s="265" customFormat="1" ht="13.5" customHeight="1">
      <c r="A283" s="1096"/>
      <c r="B283" s="1094"/>
      <c r="C283" s="152" t="s">
        <v>104</v>
      </c>
      <c r="D283" s="289">
        <v>80</v>
      </c>
      <c r="E283" s="321">
        <f t="shared" si="29"/>
        <v>996.24</v>
      </c>
      <c r="F283" s="271">
        <f t="shared" si="30"/>
        <v>1245</v>
      </c>
      <c r="G283" s="284">
        <f t="shared" si="28"/>
        <v>1494</v>
      </c>
      <c r="H283" s="441"/>
    </row>
    <row r="284" spans="1:8" s="265" customFormat="1" ht="13.5" customHeight="1">
      <c r="A284" s="1096"/>
      <c r="B284" s="22"/>
      <c r="C284" s="172" t="s">
        <v>711</v>
      </c>
      <c r="D284" s="289"/>
      <c r="E284" s="276"/>
      <c r="F284" s="271"/>
      <c r="G284" s="284"/>
      <c r="H284" s="441"/>
    </row>
    <row r="285" spans="1:8" s="265" customFormat="1" ht="12.75">
      <c r="A285" s="1096"/>
      <c r="B285" s="1094"/>
      <c r="C285" s="134" t="s">
        <v>712</v>
      </c>
      <c r="D285" s="289">
        <v>170</v>
      </c>
      <c r="E285" s="321">
        <f>D285*$H$26</f>
        <v>2224.11</v>
      </c>
      <c r="F285" s="271">
        <f>ROUND(E285*1.25,0)</f>
        <v>2780</v>
      </c>
      <c r="G285" s="284">
        <f t="shared" si="28"/>
        <v>3336</v>
      </c>
      <c r="H285" s="441"/>
    </row>
    <row r="286" spans="1:8" s="265" customFormat="1" ht="13.5" thickBot="1">
      <c r="A286" s="1097"/>
      <c r="B286" s="1094"/>
      <c r="C286" s="138" t="s">
        <v>713</v>
      </c>
      <c r="D286" s="291">
        <v>590</v>
      </c>
      <c r="E286" s="321">
        <f>D286*$H$26</f>
        <v>7718.970000000001</v>
      </c>
      <c r="F286" s="292">
        <f>ROUND(E286*1.25,0)</f>
        <v>9649</v>
      </c>
      <c r="G286" s="284">
        <f t="shared" si="28"/>
        <v>11578.8</v>
      </c>
      <c r="H286" s="441"/>
    </row>
    <row r="287" spans="1:8" s="265" customFormat="1" ht="26.25" thickBot="1">
      <c r="A287" s="1091" t="s">
        <v>248</v>
      </c>
      <c r="B287" s="48" t="s">
        <v>188</v>
      </c>
      <c r="C287" s="278"/>
      <c r="D287" s="285"/>
      <c r="E287" s="285"/>
      <c r="F287" s="275"/>
      <c r="G287" s="284"/>
      <c r="H287" s="530"/>
    </row>
    <row r="288" spans="1:8" s="265" customFormat="1" ht="31.5">
      <c r="A288" s="1092"/>
      <c r="B288" s="279"/>
      <c r="C288" s="169" t="s">
        <v>242</v>
      </c>
      <c r="D288" s="287"/>
      <c r="E288" s="287"/>
      <c r="F288" s="271"/>
      <c r="G288" s="284"/>
      <c r="H288" s="530"/>
    </row>
    <row r="289" spans="1:8" s="265" customFormat="1" ht="15.75">
      <c r="A289" s="1092"/>
      <c r="B289" s="279"/>
      <c r="C289" s="170" t="s">
        <v>700</v>
      </c>
      <c r="D289" s="289"/>
      <c r="E289" s="289"/>
      <c r="F289" s="271"/>
      <c r="G289" s="284"/>
      <c r="H289" s="530"/>
    </row>
    <row r="290" spans="1:8" s="265" customFormat="1" ht="12.75">
      <c r="A290" s="1092"/>
      <c r="B290" s="35"/>
      <c r="C290" s="868" t="s">
        <v>866</v>
      </c>
      <c r="D290" s="869">
        <v>20</v>
      </c>
      <c r="E290" s="416">
        <f>D290*$H$24</f>
        <v>270.27</v>
      </c>
      <c r="F290" s="870">
        <f>ROUND(E290*1.25,0)</f>
        <v>338</v>
      </c>
      <c r="G290" s="871">
        <f t="shared" si="28"/>
        <v>405.59999999999997</v>
      </c>
      <c r="H290" s="441"/>
    </row>
    <row r="291" spans="1:8" s="265" customFormat="1" ht="12.75">
      <c r="A291" s="1092"/>
      <c r="B291" s="35"/>
      <c r="C291" s="868" t="s">
        <v>872</v>
      </c>
      <c r="D291" s="869">
        <v>20</v>
      </c>
      <c r="E291" s="416">
        <f>D291*$H$24</f>
        <v>270.27</v>
      </c>
      <c r="F291" s="870">
        <f>ROUND(E291*1.25,0)</f>
        <v>338</v>
      </c>
      <c r="G291" s="871">
        <f t="shared" si="28"/>
        <v>405.59999999999997</v>
      </c>
      <c r="H291" s="441"/>
    </row>
    <row r="292" spans="1:8" s="265" customFormat="1" ht="12.75">
      <c r="A292" s="1092"/>
      <c r="B292" s="35"/>
      <c r="C292" s="868" t="s">
        <v>870</v>
      </c>
      <c r="D292" s="869">
        <v>20</v>
      </c>
      <c r="E292" s="416">
        <f>D292*$H$24</f>
        <v>270.27</v>
      </c>
      <c r="F292" s="870">
        <f>ROUND(E292*1.25,0)</f>
        <v>338</v>
      </c>
      <c r="G292" s="871">
        <f t="shared" si="28"/>
        <v>405.59999999999997</v>
      </c>
      <c r="H292" s="441"/>
    </row>
    <row r="293" spans="1:8" s="265" customFormat="1" ht="12.75">
      <c r="A293" s="1092"/>
      <c r="B293" s="35"/>
      <c r="C293" s="868" t="s">
        <v>766</v>
      </c>
      <c r="D293" s="869">
        <v>20</v>
      </c>
      <c r="E293" s="416">
        <f>D293*$H$24</f>
        <v>270.27</v>
      </c>
      <c r="F293" s="870">
        <f>ROUND(E293*1.25,0)</f>
        <v>338</v>
      </c>
      <c r="G293" s="871">
        <f t="shared" si="28"/>
        <v>405.59999999999997</v>
      </c>
      <c r="H293" s="441"/>
    </row>
    <row r="294" spans="1:8" s="265" customFormat="1" ht="12.75">
      <c r="A294" s="1092"/>
      <c r="B294" s="35"/>
      <c r="C294" s="868" t="s">
        <v>868</v>
      </c>
      <c r="D294" s="869">
        <v>20</v>
      </c>
      <c r="E294" s="416">
        <f>D294*$H$24</f>
        <v>270.27</v>
      </c>
      <c r="F294" s="870">
        <f>ROUND(E294*1.25,0)</f>
        <v>338</v>
      </c>
      <c r="G294" s="871">
        <f t="shared" si="28"/>
        <v>405.59999999999997</v>
      </c>
      <c r="H294" s="441"/>
    </row>
    <row r="295" spans="1:8" s="265" customFormat="1" ht="15.75">
      <c r="A295" s="1092"/>
      <c r="B295" s="35"/>
      <c r="C295" s="132" t="s">
        <v>699</v>
      </c>
      <c r="D295" s="289"/>
      <c r="E295" s="321"/>
      <c r="F295" s="271"/>
      <c r="G295" s="284"/>
      <c r="H295" s="441"/>
    </row>
    <row r="296" spans="1:8" s="265" customFormat="1" ht="12.75">
      <c r="A296" s="1092"/>
      <c r="B296" s="1093"/>
      <c r="C296" s="134" t="s">
        <v>107</v>
      </c>
      <c r="D296" s="289">
        <v>100</v>
      </c>
      <c r="E296" s="321">
        <f aca="true" t="shared" si="31" ref="E296:E315">D296*$H$24</f>
        <v>1351.3500000000001</v>
      </c>
      <c r="F296" s="271">
        <f aca="true" t="shared" si="32" ref="F296:F315">ROUND(E296*1.25,0)</f>
        <v>1689</v>
      </c>
      <c r="G296" s="284">
        <f t="shared" si="28"/>
        <v>2026.8</v>
      </c>
      <c r="H296" s="441"/>
    </row>
    <row r="297" spans="1:8" s="265" customFormat="1" ht="13.5" customHeight="1">
      <c r="A297" s="1092"/>
      <c r="B297" s="1093"/>
      <c r="C297" s="134" t="s">
        <v>689</v>
      </c>
      <c r="D297" s="289">
        <v>100</v>
      </c>
      <c r="E297" s="321">
        <f t="shared" si="31"/>
        <v>1351.3500000000001</v>
      </c>
      <c r="F297" s="271">
        <f t="shared" si="32"/>
        <v>1689</v>
      </c>
      <c r="G297" s="284">
        <f t="shared" si="28"/>
        <v>2026.8</v>
      </c>
      <c r="H297" s="441"/>
    </row>
    <row r="298" spans="1:8" s="265" customFormat="1" ht="13.5" customHeight="1">
      <c r="A298" s="1092"/>
      <c r="B298" s="1093"/>
      <c r="C298" s="138" t="s">
        <v>189</v>
      </c>
      <c r="D298" s="289">
        <v>80</v>
      </c>
      <c r="E298" s="321">
        <f t="shared" si="31"/>
        <v>1081.08</v>
      </c>
      <c r="F298" s="271">
        <f t="shared" si="32"/>
        <v>1351</v>
      </c>
      <c r="G298" s="284">
        <f t="shared" si="28"/>
        <v>1621.2</v>
      </c>
      <c r="H298" s="441"/>
    </row>
    <row r="299" spans="1:8" s="265" customFormat="1" ht="13.5" customHeight="1">
      <c r="A299" s="1092"/>
      <c r="B299" s="1093"/>
      <c r="C299" s="1049" t="s">
        <v>992</v>
      </c>
      <c r="D299" s="1050">
        <v>80</v>
      </c>
      <c r="E299" s="1051">
        <f>D299*$H$24</f>
        <v>1081.08</v>
      </c>
      <c r="F299" s="1052">
        <f>ROUND(E299*1.25,0)</f>
        <v>1351</v>
      </c>
      <c r="G299" s="1053">
        <f>F299*1.2</f>
        <v>1621.2</v>
      </c>
      <c r="H299" s="441"/>
    </row>
    <row r="300" spans="1:8" s="265" customFormat="1" ht="13.5" customHeight="1">
      <c r="A300" s="1092"/>
      <c r="B300" s="1093"/>
      <c r="C300" s="138" t="s">
        <v>975</v>
      </c>
      <c r="D300" s="289">
        <v>200</v>
      </c>
      <c r="E300" s="321">
        <f t="shared" si="31"/>
        <v>2702.7000000000003</v>
      </c>
      <c r="F300" s="271">
        <f t="shared" si="32"/>
        <v>3378</v>
      </c>
      <c r="G300" s="284">
        <f t="shared" si="28"/>
        <v>4053.6</v>
      </c>
      <c r="H300" s="441"/>
    </row>
    <row r="301" spans="1:8" s="265" customFormat="1" ht="13.5" customHeight="1">
      <c r="A301" s="1092"/>
      <c r="B301" s="1093"/>
      <c r="C301" s="138" t="s">
        <v>981</v>
      </c>
      <c r="D301" s="289">
        <v>160</v>
      </c>
      <c r="E301" s="321">
        <f t="shared" si="31"/>
        <v>2162.16</v>
      </c>
      <c r="F301" s="271">
        <f t="shared" si="32"/>
        <v>2703</v>
      </c>
      <c r="G301" s="284">
        <f t="shared" si="28"/>
        <v>3243.6</v>
      </c>
      <c r="H301" s="441"/>
    </row>
    <row r="302" spans="1:8" s="265" customFormat="1" ht="13.5" customHeight="1">
      <c r="A302" s="1092"/>
      <c r="B302" s="1093"/>
      <c r="C302" s="138" t="s">
        <v>982</v>
      </c>
      <c r="D302" s="289">
        <v>120</v>
      </c>
      <c r="E302" s="321">
        <f t="shared" si="31"/>
        <v>1621.6200000000001</v>
      </c>
      <c r="F302" s="271">
        <f t="shared" si="32"/>
        <v>2027</v>
      </c>
      <c r="G302" s="284">
        <f t="shared" si="28"/>
        <v>2432.4</v>
      </c>
      <c r="H302" s="441"/>
    </row>
    <row r="303" spans="1:8" s="265" customFormat="1" ht="13.5" customHeight="1">
      <c r="A303" s="1092"/>
      <c r="B303" s="1093"/>
      <c r="C303" s="138" t="s">
        <v>691</v>
      </c>
      <c r="D303" s="289">
        <v>65</v>
      </c>
      <c r="E303" s="321">
        <f t="shared" si="31"/>
        <v>878.3775</v>
      </c>
      <c r="F303" s="271">
        <f t="shared" si="32"/>
        <v>1098</v>
      </c>
      <c r="G303" s="284">
        <f t="shared" si="28"/>
        <v>1317.6</v>
      </c>
      <c r="H303" s="441"/>
    </row>
    <row r="304" spans="1:8" s="265" customFormat="1" ht="13.5" customHeight="1">
      <c r="A304" s="1092"/>
      <c r="B304" s="42"/>
      <c r="C304" s="182" t="s">
        <v>701</v>
      </c>
      <c r="D304" s="289"/>
      <c r="E304" s="321"/>
      <c r="F304" s="271"/>
      <c r="G304" s="284"/>
      <c r="H304" s="441"/>
    </row>
    <row r="305" spans="1:8" s="265" customFormat="1" ht="13.5" customHeight="1">
      <c r="A305" s="1092"/>
      <c r="B305" s="1094"/>
      <c r="C305" s="131" t="s">
        <v>702</v>
      </c>
      <c r="D305" s="28">
        <v>350</v>
      </c>
      <c r="E305" s="321">
        <f t="shared" si="31"/>
        <v>4729.725</v>
      </c>
      <c r="F305" s="271">
        <f t="shared" si="32"/>
        <v>5912</v>
      </c>
      <c r="G305" s="284">
        <f t="shared" si="28"/>
        <v>7094.4</v>
      </c>
      <c r="H305" s="441"/>
    </row>
    <row r="306" spans="1:8" s="265" customFormat="1" ht="13.5" customHeight="1">
      <c r="A306" s="1092"/>
      <c r="B306" s="1094"/>
      <c r="C306" s="131" t="s">
        <v>190</v>
      </c>
      <c r="D306" s="28">
        <v>335</v>
      </c>
      <c r="E306" s="321">
        <f t="shared" si="31"/>
        <v>4527.0225</v>
      </c>
      <c r="F306" s="271">
        <f t="shared" si="32"/>
        <v>5659</v>
      </c>
      <c r="G306" s="284">
        <f t="shared" si="28"/>
        <v>6790.8</v>
      </c>
      <c r="H306" s="441"/>
    </row>
    <row r="307" spans="1:8" s="265" customFormat="1" ht="13.5" customHeight="1">
      <c r="A307" s="1092"/>
      <c r="B307" s="1094"/>
      <c r="C307" s="131" t="s">
        <v>326</v>
      </c>
      <c r="D307" s="28">
        <v>335</v>
      </c>
      <c r="E307" s="321">
        <f t="shared" si="31"/>
        <v>4527.0225</v>
      </c>
      <c r="F307" s="271">
        <f t="shared" si="32"/>
        <v>5659</v>
      </c>
      <c r="G307" s="284">
        <f t="shared" si="28"/>
        <v>6790.8</v>
      </c>
      <c r="H307" s="441"/>
    </row>
    <row r="308" spans="1:8" s="265" customFormat="1" ht="39" customHeight="1">
      <c r="A308" s="1092"/>
      <c r="B308" s="1094"/>
      <c r="C308" s="532" t="s">
        <v>717</v>
      </c>
      <c r="D308" s="28"/>
      <c r="E308" s="321"/>
      <c r="F308" s="271"/>
      <c r="G308" s="284"/>
      <c r="H308" s="441"/>
    </row>
    <row r="309" spans="1:8" s="265" customFormat="1" ht="13.5" customHeight="1">
      <c r="A309" s="1092"/>
      <c r="B309" s="1094"/>
      <c r="C309" s="874" t="s">
        <v>857</v>
      </c>
      <c r="D309" s="525">
        <v>240</v>
      </c>
      <c r="E309" s="416">
        <f t="shared" si="31"/>
        <v>3243.2400000000002</v>
      </c>
      <c r="F309" s="870">
        <f t="shared" si="32"/>
        <v>4054</v>
      </c>
      <c r="G309" s="871">
        <f t="shared" si="28"/>
        <v>4864.8</v>
      </c>
      <c r="H309" s="441"/>
    </row>
    <row r="310" spans="1:8" s="265" customFormat="1" ht="13.5" customHeight="1">
      <c r="A310" s="1092"/>
      <c r="B310" s="1094"/>
      <c r="C310" s="874" t="s">
        <v>858</v>
      </c>
      <c r="D310" s="525">
        <v>240</v>
      </c>
      <c r="E310" s="416">
        <f t="shared" si="31"/>
        <v>3243.2400000000002</v>
      </c>
      <c r="F310" s="870">
        <f t="shared" si="32"/>
        <v>4054</v>
      </c>
      <c r="G310" s="871">
        <f t="shared" si="28"/>
        <v>4864.8</v>
      </c>
      <c r="H310" s="441"/>
    </row>
    <row r="311" spans="1:8" s="265" customFormat="1" ht="13.5" customHeight="1">
      <c r="A311" s="1092"/>
      <c r="B311" s="1094"/>
      <c r="C311" s="874" t="s">
        <v>859</v>
      </c>
      <c r="D311" s="525">
        <v>240</v>
      </c>
      <c r="E311" s="416">
        <f t="shared" si="31"/>
        <v>3243.2400000000002</v>
      </c>
      <c r="F311" s="870">
        <f t="shared" si="32"/>
        <v>4054</v>
      </c>
      <c r="G311" s="871">
        <f t="shared" si="28"/>
        <v>4864.8</v>
      </c>
      <c r="H311" s="441"/>
    </row>
    <row r="312" spans="1:8" s="265" customFormat="1" ht="37.5" customHeight="1">
      <c r="A312" s="1092"/>
      <c r="B312" s="1094"/>
      <c r="C312" s="532" t="s">
        <v>718</v>
      </c>
      <c r="D312" s="28"/>
      <c r="E312" s="321"/>
      <c r="F312" s="271"/>
      <c r="G312" s="284"/>
      <c r="H312" s="441"/>
    </row>
    <row r="313" spans="1:8" s="265" customFormat="1" ht="14.25" customHeight="1">
      <c r="A313" s="1092"/>
      <c r="B313" s="1094"/>
      <c r="C313" s="874" t="s">
        <v>857</v>
      </c>
      <c r="D313" s="525">
        <v>240</v>
      </c>
      <c r="E313" s="416">
        <f t="shared" si="31"/>
        <v>3243.2400000000002</v>
      </c>
      <c r="F313" s="870">
        <f t="shared" si="32"/>
        <v>4054</v>
      </c>
      <c r="G313" s="871">
        <f t="shared" si="28"/>
        <v>4864.8</v>
      </c>
      <c r="H313" s="441"/>
    </row>
    <row r="314" spans="1:8" s="265" customFormat="1" ht="14.25" customHeight="1">
      <c r="A314" s="1092"/>
      <c r="B314" s="1094"/>
      <c r="C314" s="874" t="s">
        <v>858</v>
      </c>
      <c r="D314" s="525">
        <v>240</v>
      </c>
      <c r="E314" s="416">
        <f t="shared" si="31"/>
        <v>3243.2400000000002</v>
      </c>
      <c r="F314" s="870">
        <f t="shared" si="32"/>
        <v>4054</v>
      </c>
      <c r="G314" s="871">
        <f t="shared" si="28"/>
        <v>4864.8</v>
      </c>
      <c r="H314" s="441"/>
    </row>
    <row r="315" spans="1:8" s="265" customFormat="1" ht="14.25" customHeight="1">
      <c r="A315" s="1092"/>
      <c r="B315" s="1094"/>
      <c r="C315" s="874" t="s">
        <v>859</v>
      </c>
      <c r="D315" s="525">
        <v>240</v>
      </c>
      <c r="E315" s="416">
        <f t="shared" si="31"/>
        <v>3243.2400000000002</v>
      </c>
      <c r="F315" s="870">
        <f t="shared" si="32"/>
        <v>4054</v>
      </c>
      <c r="G315" s="871">
        <f t="shared" si="28"/>
        <v>4864.8</v>
      </c>
      <c r="H315" s="441"/>
    </row>
    <row r="316" spans="1:8" s="265" customFormat="1" ht="14.25" customHeight="1">
      <c r="A316" s="1092"/>
      <c r="B316" s="22"/>
      <c r="C316" s="133" t="s">
        <v>658</v>
      </c>
      <c r="D316" s="28"/>
      <c r="E316" s="276"/>
      <c r="F316" s="271"/>
      <c r="G316" s="284"/>
      <c r="H316" s="441"/>
    </row>
    <row r="317" spans="1:8" s="265" customFormat="1" ht="12.75">
      <c r="A317" s="1092"/>
      <c r="B317" s="1094"/>
      <c r="C317" s="138" t="s">
        <v>328</v>
      </c>
      <c r="D317" s="289">
        <v>50</v>
      </c>
      <c r="E317" s="321">
        <f>D317*$H$25</f>
        <v>622.65</v>
      </c>
      <c r="F317" s="271">
        <f>ROUND(E317*1.25,0)</f>
        <v>778</v>
      </c>
      <c r="G317" s="284">
        <f t="shared" si="28"/>
        <v>933.5999999999999</v>
      </c>
      <c r="H317" s="441"/>
    </row>
    <row r="318" spans="1:8" s="265" customFormat="1" ht="12.75">
      <c r="A318" s="1092"/>
      <c r="B318" s="1094"/>
      <c r="C318" s="152" t="s">
        <v>706</v>
      </c>
      <c r="D318" s="289">
        <v>45</v>
      </c>
      <c r="E318" s="321">
        <f aca="true" t="shared" si="33" ref="E318:E326">D318*$H$25</f>
        <v>560.385</v>
      </c>
      <c r="F318" s="271">
        <f aca="true" t="shared" si="34" ref="F318:F326">ROUND(E318*1.25,0)</f>
        <v>700</v>
      </c>
      <c r="G318" s="284">
        <f t="shared" si="28"/>
        <v>840</v>
      </c>
      <c r="H318" s="441"/>
    </row>
    <row r="319" spans="1:8" s="265" customFormat="1" ht="12.75">
      <c r="A319" s="1092"/>
      <c r="B319" s="1094"/>
      <c r="C319" s="152" t="s">
        <v>51</v>
      </c>
      <c r="D319" s="289">
        <v>120</v>
      </c>
      <c r="E319" s="321">
        <f t="shared" si="33"/>
        <v>1494.36</v>
      </c>
      <c r="F319" s="271">
        <f t="shared" si="34"/>
        <v>1868</v>
      </c>
      <c r="G319" s="284">
        <f t="shared" si="28"/>
        <v>2241.6</v>
      </c>
      <c r="H319" s="441"/>
    </row>
    <row r="320" spans="1:8" s="265" customFormat="1" ht="12.75">
      <c r="A320" s="1092"/>
      <c r="B320" s="1094"/>
      <c r="C320" s="152" t="s">
        <v>88</v>
      </c>
      <c r="D320" s="289">
        <v>50</v>
      </c>
      <c r="E320" s="321">
        <f t="shared" si="33"/>
        <v>622.65</v>
      </c>
      <c r="F320" s="271">
        <f t="shared" si="34"/>
        <v>778</v>
      </c>
      <c r="G320" s="284">
        <f t="shared" si="28"/>
        <v>933.5999999999999</v>
      </c>
      <c r="H320" s="441"/>
    </row>
    <row r="321" spans="1:8" s="265" customFormat="1" ht="12.75">
      <c r="A321" s="1092"/>
      <c r="B321" s="1094"/>
      <c r="C321" s="138" t="s">
        <v>707</v>
      </c>
      <c r="D321" s="289">
        <v>120</v>
      </c>
      <c r="E321" s="321">
        <f t="shared" si="33"/>
        <v>1494.36</v>
      </c>
      <c r="F321" s="271">
        <f t="shared" si="34"/>
        <v>1868</v>
      </c>
      <c r="G321" s="284">
        <f t="shared" si="28"/>
        <v>2241.6</v>
      </c>
      <c r="H321" s="441"/>
    </row>
    <row r="322" spans="1:8" s="265" customFormat="1" ht="12.75">
      <c r="A322" s="1092"/>
      <c r="B322" s="1094"/>
      <c r="C322" s="138" t="s">
        <v>129</v>
      </c>
      <c r="D322" s="289">
        <v>45</v>
      </c>
      <c r="E322" s="321">
        <f t="shared" si="33"/>
        <v>560.385</v>
      </c>
      <c r="F322" s="271">
        <f t="shared" si="34"/>
        <v>700</v>
      </c>
      <c r="G322" s="284">
        <f t="shared" si="28"/>
        <v>840</v>
      </c>
      <c r="H322" s="441"/>
    </row>
    <row r="323" spans="1:8" s="265" customFormat="1" ht="12.75">
      <c r="A323" s="1092"/>
      <c r="B323" s="1094"/>
      <c r="C323" s="134" t="s">
        <v>130</v>
      </c>
      <c r="D323" s="289">
        <v>50</v>
      </c>
      <c r="E323" s="321">
        <f t="shared" si="33"/>
        <v>622.65</v>
      </c>
      <c r="F323" s="271">
        <f t="shared" si="34"/>
        <v>778</v>
      </c>
      <c r="G323" s="284">
        <f t="shared" si="28"/>
        <v>933.5999999999999</v>
      </c>
      <c r="H323" s="441"/>
    </row>
    <row r="324" spans="1:8" s="265" customFormat="1" ht="25.5">
      <c r="A324" s="1092"/>
      <c r="B324" s="1094"/>
      <c r="C324" s="135" t="s">
        <v>746</v>
      </c>
      <c r="D324" s="289">
        <v>40</v>
      </c>
      <c r="E324" s="321">
        <f t="shared" si="33"/>
        <v>498.12</v>
      </c>
      <c r="F324" s="271">
        <f t="shared" si="34"/>
        <v>623</v>
      </c>
      <c r="G324" s="284">
        <f t="shared" si="28"/>
        <v>747.6</v>
      </c>
      <c r="H324" s="441"/>
    </row>
    <row r="325" spans="1:8" s="265" customFormat="1" ht="12.75">
      <c r="A325" s="1092"/>
      <c r="B325" s="1094"/>
      <c r="C325" s="135" t="s">
        <v>328</v>
      </c>
      <c r="D325" s="289">
        <v>50</v>
      </c>
      <c r="E325" s="321">
        <f t="shared" si="33"/>
        <v>622.65</v>
      </c>
      <c r="F325" s="271">
        <f t="shared" si="34"/>
        <v>778</v>
      </c>
      <c r="G325" s="284">
        <f t="shared" si="28"/>
        <v>933.5999999999999</v>
      </c>
      <c r="H325" s="441"/>
    </row>
    <row r="326" spans="1:8" s="265" customFormat="1" ht="25.5">
      <c r="A326" s="1092"/>
      <c r="B326" s="1094"/>
      <c r="C326" s="148" t="s">
        <v>116</v>
      </c>
      <c r="D326" s="289">
        <v>120</v>
      </c>
      <c r="E326" s="321">
        <f t="shared" si="33"/>
        <v>1494.36</v>
      </c>
      <c r="F326" s="271">
        <f t="shared" si="34"/>
        <v>1868</v>
      </c>
      <c r="G326" s="284">
        <f t="shared" si="28"/>
        <v>2241.6</v>
      </c>
      <c r="H326" s="441"/>
    </row>
    <row r="327" spans="1:8" s="265" customFormat="1" ht="15.75">
      <c r="A327" s="1092"/>
      <c r="B327" s="22"/>
      <c r="C327" s="160" t="s">
        <v>711</v>
      </c>
      <c r="D327" s="289"/>
      <c r="E327" s="276"/>
      <c r="F327" s="271"/>
      <c r="G327" s="284"/>
      <c r="H327" s="441"/>
    </row>
    <row r="328" spans="1:8" s="265" customFormat="1" ht="12.75">
      <c r="A328" s="1092"/>
      <c r="B328" s="1094"/>
      <c r="C328" s="134" t="s">
        <v>712</v>
      </c>
      <c r="D328" s="289">
        <v>170</v>
      </c>
      <c r="E328" s="321">
        <f>D328*$H$26</f>
        <v>2224.11</v>
      </c>
      <c r="F328" s="271">
        <f>ROUND(E328*1.25,0)</f>
        <v>2780</v>
      </c>
      <c r="G328" s="284">
        <f t="shared" si="28"/>
        <v>3336</v>
      </c>
      <c r="H328" s="441"/>
    </row>
    <row r="329" spans="1:8" s="265" customFormat="1" ht="13.5" thickBot="1">
      <c r="A329" s="1098"/>
      <c r="B329" s="1094"/>
      <c r="C329" s="138" t="s">
        <v>713</v>
      </c>
      <c r="D329" s="291">
        <v>590</v>
      </c>
      <c r="E329" s="321">
        <f>D329*$H$26</f>
        <v>7718.970000000001</v>
      </c>
      <c r="F329" s="292">
        <f>ROUND(E329*1.25,0)</f>
        <v>9649</v>
      </c>
      <c r="G329" s="284">
        <f t="shared" si="28"/>
        <v>11578.8</v>
      </c>
      <c r="H329" s="441"/>
    </row>
    <row r="330" spans="1:8" s="265" customFormat="1" ht="26.25" thickBot="1">
      <c r="A330" s="1091" t="s">
        <v>249</v>
      </c>
      <c r="B330" s="48" t="s">
        <v>193</v>
      </c>
      <c r="C330" s="278"/>
      <c r="D330" s="285"/>
      <c r="E330" s="285"/>
      <c r="F330" s="275"/>
      <c r="G330" s="284"/>
      <c r="H330" s="530"/>
    </row>
    <row r="331" spans="1:8" s="265" customFormat="1" ht="31.5">
      <c r="A331" s="1092"/>
      <c r="B331" s="279"/>
      <c r="C331" s="169" t="s">
        <v>122</v>
      </c>
      <c r="D331" s="287"/>
      <c r="E331" s="287"/>
      <c r="F331" s="271"/>
      <c r="G331" s="284"/>
      <c r="H331" s="530"/>
    </row>
    <row r="332" spans="1:8" s="265" customFormat="1" ht="15.75">
      <c r="A332" s="1092"/>
      <c r="B332" s="279"/>
      <c r="C332" s="170" t="s">
        <v>700</v>
      </c>
      <c r="D332" s="289"/>
      <c r="E332" s="289"/>
      <c r="F332" s="271"/>
      <c r="G332" s="284"/>
      <c r="H332" s="530"/>
    </row>
    <row r="333" spans="1:8" s="265" customFormat="1" ht="12.75">
      <c r="A333" s="1092"/>
      <c r="B333" s="35"/>
      <c r="C333" s="868" t="s">
        <v>866</v>
      </c>
      <c r="D333" s="869">
        <v>20</v>
      </c>
      <c r="E333" s="416">
        <f>D333*$H$24</f>
        <v>270.27</v>
      </c>
      <c r="F333" s="870">
        <f>ROUND(E333*1.25,0)</f>
        <v>338</v>
      </c>
      <c r="G333" s="871">
        <f t="shared" si="28"/>
        <v>405.59999999999997</v>
      </c>
      <c r="H333" s="441"/>
    </row>
    <row r="334" spans="1:8" s="265" customFormat="1" ht="12.75">
      <c r="A334" s="1092"/>
      <c r="B334" s="35"/>
      <c r="C334" s="868" t="s">
        <v>872</v>
      </c>
      <c r="D334" s="869">
        <v>20</v>
      </c>
      <c r="E334" s="416">
        <f>D334*$H$24</f>
        <v>270.27</v>
      </c>
      <c r="F334" s="870">
        <f>ROUND(E334*1.25,0)</f>
        <v>338</v>
      </c>
      <c r="G334" s="871">
        <f t="shared" si="28"/>
        <v>405.59999999999997</v>
      </c>
      <c r="H334" s="441"/>
    </row>
    <row r="335" spans="1:8" s="265" customFormat="1" ht="12.75">
      <c r="A335" s="1092"/>
      <c r="B335" s="35"/>
      <c r="C335" s="868" t="s">
        <v>870</v>
      </c>
      <c r="D335" s="869">
        <v>20</v>
      </c>
      <c r="E335" s="416">
        <f>D335*$H$24</f>
        <v>270.27</v>
      </c>
      <c r="F335" s="870">
        <f>ROUND(E335*1.25,0)</f>
        <v>338</v>
      </c>
      <c r="G335" s="871">
        <f t="shared" si="28"/>
        <v>405.59999999999997</v>
      </c>
      <c r="H335" s="441"/>
    </row>
    <row r="336" spans="1:8" s="265" customFormat="1" ht="12.75">
      <c r="A336" s="1092"/>
      <c r="B336" s="35"/>
      <c r="C336" s="868" t="s">
        <v>766</v>
      </c>
      <c r="D336" s="869">
        <v>20</v>
      </c>
      <c r="E336" s="416">
        <f>D336*$H$24</f>
        <v>270.27</v>
      </c>
      <c r="F336" s="870">
        <f>ROUND(E336*1.25,0)</f>
        <v>338</v>
      </c>
      <c r="G336" s="871">
        <f t="shared" si="28"/>
        <v>405.59999999999997</v>
      </c>
      <c r="H336" s="441"/>
    </row>
    <row r="337" spans="1:8" s="265" customFormat="1" ht="12.75">
      <c r="A337" s="1092"/>
      <c r="B337" s="35"/>
      <c r="C337" s="868" t="s">
        <v>868</v>
      </c>
      <c r="D337" s="869">
        <v>20</v>
      </c>
      <c r="E337" s="416">
        <f>D337*$H$24</f>
        <v>270.27</v>
      </c>
      <c r="F337" s="870">
        <f>ROUND(E337*1.25,0)</f>
        <v>338</v>
      </c>
      <c r="G337" s="871">
        <f t="shared" si="28"/>
        <v>405.59999999999997</v>
      </c>
      <c r="H337" s="441"/>
    </row>
    <row r="338" spans="1:8" s="265" customFormat="1" ht="15.75">
      <c r="A338" s="1092"/>
      <c r="B338" s="35"/>
      <c r="C338" s="132" t="s">
        <v>699</v>
      </c>
      <c r="D338" s="289"/>
      <c r="E338" s="321"/>
      <c r="F338" s="271"/>
      <c r="G338" s="284"/>
      <c r="H338" s="441"/>
    </row>
    <row r="339" spans="1:8" s="265" customFormat="1" ht="12.75">
      <c r="A339" s="1092"/>
      <c r="B339" s="1093"/>
      <c r="C339" s="134" t="s">
        <v>107</v>
      </c>
      <c r="D339" s="289">
        <v>100</v>
      </c>
      <c r="E339" s="321">
        <f aca="true" t="shared" si="35" ref="E339:E357">D339*$H$24</f>
        <v>1351.3500000000001</v>
      </c>
      <c r="F339" s="271">
        <f aca="true" t="shared" si="36" ref="F339:F357">ROUND(E339*1.25,0)</f>
        <v>1689</v>
      </c>
      <c r="G339" s="284">
        <f t="shared" si="28"/>
        <v>2026.8</v>
      </c>
      <c r="H339" s="441"/>
    </row>
    <row r="340" spans="1:8" s="265" customFormat="1" ht="14.25" customHeight="1">
      <c r="A340" s="1092"/>
      <c r="B340" s="1093"/>
      <c r="C340" s="134" t="s">
        <v>689</v>
      </c>
      <c r="D340" s="289">
        <v>100</v>
      </c>
      <c r="E340" s="321">
        <f t="shared" si="35"/>
        <v>1351.3500000000001</v>
      </c>
      <c r="F340" s="271">
        <f t="shared" si="36"/>
        <v>1689</v>
      </c>
      <c r="G340" s="284">
        <f t="shared" si="28"/>
        <v>2026.8</v>
      </c>
      <c r="H340" s="441"/>
    </row>
    <row r="341" spans="1:8" s="265" customFormat="1" ht="14.25" customHeight="1">
      <c r="A341" s="1092"/>
      <c r="B341" s="1093"/>
      <c r="C341" s="138" t="s">
        <v>189</v>
      </c>
      <c r="D341" s="289">
        <v>80</v>
      </c>
      <c r="E341" s="321">
        <f t="shared" si="35"/>
        <v>1081.08</v>
      </c>
      <c r="F341" s="271">
        <f t="shared" si="36"/>
        <v>1351</v>
      </c>
      <c r="G341" s="284">
        <f t="shared" si="28"/>
        <v>1621.2</v>
      </c>
      <c r="H341" s="441"/>
    </row>
    <row r="342" spans="1:8" s="265" customFormat="1" ht="14.25" customHeight="1">
      <c r="A342" s="1092"/>
      <c r="B342" s="1093"/>
      <c r="C342" s="138" t="s">
        <v>975</v>
      </c>
      <c r="D342" s="289">
        <v>200</v>
      </c>
      <c r="E342" s="321">
        <f t="shared" si="35"/>
        <v>2702.7000000000003</v>
      </c>
      <c r="F342" s="271">
        <f t="shared" si="36"/>
        <v>3378</v>
      </c>
      <c r="G342" s="284">
        <f t="shared" si="28"/>
        <v>4053.6</v>
      </c>
      <c r="H342" s="441"/>
    </row>
    <row r="343" spans="1:8" s="265" customFormat="1" ht="14.25" customHeight="1">
      <c r="A343" s="1092"/>
      <c r="B343" s="1093"/>
      <c r="C343" s="138" t="s">
        <v>981</v>
      </c>
      <c r="D343" s="289">
        <v>160</v>
      </c>
      <c r="E343" s="321">
        <f t="shared" si="35"/>
        <v>2162.16</v>
      </c>
      <c r="F343" s="271">
        <f t="shared" si="36"/>
        <v>2703</v>
      </c>
      <c r="G343" s="284">
        <f t="shared" si="28"/>
        <v>3243.6</v>
      </c>
      <c r="H343" s="441"/>
    </row>
    <row r="344" spans="1:8" s="265" customFormat="1" ht="14.25" customHeight="1">
      <c r="A344" s="1092"/>
      <c r="B344" s="1093"/>
      <c r="C344" s="138" t="s">
        <v>982</v>
      </c>
      <c r="D344" s="289">
        <v>120</v>
      </c>
      <c r="E344" s="321">
        <f t="shared" si="35"/>
        <v>1621.6200000000001</v>
      </c>
      <c r="F344" s="271">
        <f t="shared" si="36"/>
        <v>2027</v>
      </c>
      <c r="G344" s="284">
        <f t="shared" si="28"/>
        <v>2432.4</v>
      </c>
      <c r="H344" s="441"/>
    </row>
    <row r="345" spans="1:8" s="265" customFormat="1" ht="14.25" customHeight="1">
      <c r="A345" s="1092"/>
      <c r="B345" s="1093"/>
      <c r="C345" s="131" t="s">
        <v>194</v>
      </c>
      <c r="D345" s="289">
        <v>75</v>
      </c>
      <c r="E345" s="321">
        <f t="shared" si="35"/>
        <v>1013.5125</v>
      </c>
      <c r="F345" s="271">
        <f t="shared" si="36"/>
        <v>1267</v>
      </c>
      <c r="G345" s="284">
        <f t="shared" si="28"/>
        <v>1520.3999999999999</v>
      </c>
      <c r="H345" s="441"/>
    </row>
    <row r="346" spans="1:8" s="265" customFormat="1" ht="14.25" customHeight="1">
      <c r="A346" s="1092"/>
      <c r="B346" s="42"/>
      <c r="C346" s="132" t="s">
        <v>701</v>
      </c>
      <c r="D346" s="289"/>
      <c r="E346" s="321"/>
      <c r="F346" s="271"/>
      <c r="G346" s="284"/>
      <c r="H346" s="441"/>
    </row>
    <row r="347" spans="1:8" s="265" customFormat="1" ht="14.25" customHeight="1">
      <c r="A347" s="1092"/>
      <c r="B347" s="1094"/>
      <c r="C347" s="131" t="s">
        <v>702</v>
      </c>
      <c r="D347" s="28">
        <v>350</v>
      </c>
      <c r="E347" s="321">
        <f t="shared" si="35"/>
        <v>4729.725</v>
      </c>
      <c r="F347" s="271">
        <f t="shared" si="36"/>
        <v>5912</v>
      </c>
      <c r="G347" s="284">
        <f aca="true" t="shared" si="37" ref="G347:G403">F347*1.2</f>
        <v>7094.4</v>
      </c>
      <c r="H347" s="441"/>
    </row>
    <row r="348" spans="1:8" s="265" customFormat="1" ht="12" customHeight="1">
      <c r="A348" s="1092"/>
      <c r="B348" s="1094"/>
      <c r="C348" s="131" t="s">
        <v>190</v>
      </c>
      <c r="D348" s="28">
        <v>335</v>
      </c>
      <c r="E348" s="321">
        <f t="shared" si="35"/>
        <v>4527.0225</v>
      </c>
      <c r="F348" s="271">
        <f t="shared" si="36"/>
        <v>5659</v>
      </c>
      <c r="G348" s="284">
        <f t="shared" si="37"/>
        <v>6790.8</v>
      </c>
      <c r="H348" s="441"/>
    </row>
    <row r="349" spans="1:8" s="265" customFormat="1" ht="12.75" customHeight="1">
      <c r="A349" s="1092"/>
      <c r="B349" s="1094"/>
      <c r="C349" s="131" t="s">
        <v>326</v>
      </c>
      <c r="D349" s="28">
        <v>335</v>
      </c>
      <c r="E349" s="321">
        <f t="shared" si="35"/>
        <v>4527.0225</v>
      </c>
      <c r="F349" s="271">
        <f t="shared" si="36"/>
        <v>5659</v>
      </c>
      <c r="G349" s="284">
        <f t="shared" si="37"/>
        <v>6790.8</v>
      </c>
      <c r="H349" s="441"/>
    </row>
    <row r="350" spans="1:8" s="265" customFormat="1" ht="37.5" customHeight="1">
      <c r="A350" s="1092"/>
      <c r="B350" s="1094"/>
      <c r="C350" s="532" t="s">
        <v>717</v>
      </c>
      <c r="D350" s="28"/>
      <c r="E350" s="321"/>
      <c r="F350" s="271"/>
      <c r="G350" s="284"/>
      <c r="H350" s="441"/>
    </row>
    <row r="351" spans="1:8" s="265" customFormat="1" ht="12.75" customHeight="1">
      <c r="A351" s="1092"/>
      <c r="B351" s="1094"/>
      <c r="C351" s="874" t="s">
        <v>857</v>
      </c>
      <c r="D351" s="525">
        <v>240</v>
      </c>
      <c r="E351" s="416">
        <f t="shared" si="35"/>
        <v>3243.2400000000002</v>
      </c>
      <c r="F351" s="870">
        <f t="shared" si="36"/>
        <v>4054</v>
      </c>
      <c r="G351" s="871">
        <f t="shared" si="37"/>
        <v>4864.8</v>
      </c>
      <c r="H351" s="441"/>
    </row>
    <row r="352" spans="1:8" s="265" customFormat="1" ht="12.75" customHeight="1">
      <c r="A352" s="1092"/>
      <c r="B352" s="1094"/>
      <c r="C352" s="874" t="s">
        <v>858</v>
      </c>
      <c r="D352" s="525">
        <v>240</v>
      </c>
      <c r="E352" s="416">
        <f t="shared" si="35"/>
        <v>3243.2400000000002</v>
      </c>
      <c r="F352" s="870">
        <f t="shared" si="36"/>
        <v>4054</v>
      </c>
      <c r="G352" s="871">
        <f t="shared" si="37"/>
        <v>4864.8</v>
      </c>
      <c r="H352" s="441"/>
    </row>
    <row r="353" spans="1:8" s="265" customFormat="1" ht="12.75" customHeight="1">
      <c r="A353" s="1092"/>
      <c r="B353" s="1094"/>
      <c r="C353" s="874" t="s">
        <v>859</v>
      </c>
      <c r="D353" s="525">
        <v>240</v>
      </c>
      <c r="E353" s="416">
        <f t="shared" si="35"/>
        <v>3243.2400000000002</v>
      </c>
      <c r="F353" s="870">
        <f t="shared" si="36"/>
        <v>4054</v>
      </c>
      <c r="G353" s="871">
        <f t="shared" si="37"/>
        <v>4864.8</v>
      </c>
      <c r="H353" s="441"/>
    </row>
    <row r="354" spans="1:8" s="265" customFormat="1" ht="27.75" customHeight="1">
      <c r="A354" s="1092"/>
      <c r="B354" s="1094"/>
      <c r="C354" s="532" t="s">
        <v>718</v>
      </c>
      <c r="D354" s="28"/>
      <c r="E354" s="321"/>
      <c r="F354" s="271"/>
      <c r="G354" s="284"/>
      <c r="H354" s="441"/>
    </row>
    <row r="355" spans="1:8" s="265" customFormat="1" ht="12.75" customHeight="1">
      <c r="A355" s="1092"/>
      <c r="B355" s="1094"/>
      <c r="C355" s="874" t="s">
        <v>857</v>
      </c>
      <c r="D355" s="525">
        <v>240</v>
      </c>
      <c r="E355" s="416">
        <f t="shared" si="35"/>
        <v>3243.2400000000002</v>
      </c>
      <c r="F355" s="870">
        <f t="shared" si="36"/>
        <v>4054</v>
      </c>
      <c r="G355" s="871">
        <f t="shared" si="37"/>
        <v>4864.8</v>
      </c>
      <c r="H355" s="441"/>
    </row>
    <row r="356" spans="1:8" s="265" customFormat="1" ht="12.75" customHeight="1">
      <c r="A356" s="1092"/>
      <c r="B356" s="1094"/>
      <c r="C356" s="874" t="s">
        <v>858</v>
      </c>
      <c r="D356" s="525">
        <v>240</v>
      </c>
      <c r="E356" s="416">
        <f t="shared" si="35"/>
        <v>3243.2400000000002</v>
      </c>
      <c r="F356" s="870">
        <f t="shared" si="36"/>
        <v>4054</v>
      </c>
      <c r="G356" s="871">
        <f t="shared" si="37"/>
        <v>4864.8</v>
      </c>
      <c r="H356" s="441"/>
    </row>
    <row r="357" spans="1:8" s="265" customFormat="1" ht="12.75" customHeight="1">
      <c r="A357" s="1092"/>
      <c r="B357" s="1094"/>
      <c r="C357" s="874" t="s">
        <v>859</v>
      </c>
      <c r="D357" s="525">
        <v>240</v>
      </c>
      <c r="E357" s="416">
        <f t="shared" si="35"/>
        <v>3243.2400000000002</v>
      </c>
      <c r="F357" s="870">
        <f t="shared" si="36"/>
        <v>4054</v>
      </c>
      <c r="G357" s="871">
        <f t="shared" si="37"/>
        <v>4864.8</v>
      </c>
      <c r="H357" s="441"/>
    </row>
    <row r="358" spans="1:8" s="265" customFormat="1" ht="12.75" customHeight="1">
      <c r="A358" s="1092"/>
      <c r="B358" s="22"/>
      <c r="C358" s="133" t="s">
        <v>658</v>
      </c>
      <c r="D358" s="28"/>
      <c r="E358" s="276"/>
      <c r="F358" s="271"/>
      <c r="G358" s="284"/>
      <c r="H358" s="441"/>
    </row>
    <row r="359" spans="1:8" s="265" customFormat="1" ht="12.75">
      <c r="A359" s="1092"/>
      <c r="B359" s="1094"/>
      <c r="C359" s="138" t="s">
        <v>328</v>
      </c>
      <c r="D359" s="28">
        <v>50</v>
      </c>
      <c r="E359" s="321">
        <f>D359*$H$25</f>
        <v>622.65</v>
      </c>
      <c r="F359" s="271">
        <f>ROUND(E359*1.25,0)</f>
        <v>778</v>
      </c>
      <c r="G359" s="284">
        <f t="shared" si="37"/>
        <v>933.5999999999999</v>
      </c>
      <c r="H359" s="441"/>
    </row>
    <row r="360" spans="1:8" s="265" customFormat="1" ht="12.75">
      <c r="A360" s="1092"/>
      <c r="B360" s="1094"/>
      <c r="C360" s="152" t="s">
        <v>706</v>
      </c>
      <c r="D360" s="289">
        <v>45</v>
      </c>
      <c r="E360" s="321">
        <f>D360*$H$25</f>
        <v>560.385</v>
      </c>
      <c r="F360" s="271">
        <f aca="true" t="shared" si="38" ref="F360:F366">ROUND(E360*1.25,0)</f>
        <v>700</v>
      </c>
      <c r="G360" s="284">
        <f t="shared" si="37"/>
        <v>840</v>
      </c>
      <c r="H360" s="441"/>
    </row>
    <row r="361" spans="1:8" s="265" customFormat="1" ht="12.75">
      <c r="A361" s="1092"/>
      <c r="B361" s="1094"/>
      <c r="C361" s="152" t="s">
        <v>51</v>
      </c>
      <c r="D361" s="289">
        <v>120</v>
      </c>
      <c r="E361" s="321">
        <f aca="true" t="shared" si="39" ref="E361:E366">D361*$H$25</f>
        <v>1494.36</v>
      </c>
      <c r="F361" s="271">
        <f t="shared" si="38"/>
        <v>1868</v>
      </c>
      <c r="G361" s="284">
        <f t="shared" si="37"/>
        <v>2241.6</v>
      </c>
      <c r="H361" s="441"/>
    </row>
    <row r="362" spans="1:8" s="265" customFormat="1" ht="12.75">
      <c r="A362" s="1092"/>
      <c r="B362" s="1094"/>
      <c r="C362" s="152" t="s">
        <v>88</v>
      </c>
      <c r="D362" s="289">
        <v>50</v>
      </c>
      <c r="E362" s="321">
        <f t="shared" si="39"/>
        <v>622.65</v>
      </c>
      <c r="F362" s="271">
        <f t="shared" si="38"/>
        <v>778</v>
      </c>
      <c r="G362" s="284">
        <f t="shared" si="37"/>
        <v>933.5999999999999</v>
      </c>
      <c r="H362" s="441"/>
    </row>
    <row r="363" spans="1:8" s="265" customFormat="1" ht="12.75">
      <c r="A363" s="1092"/>
      <c r="B363" s="1094"/>
      <c r="C363" s="138" t="s">
        <v>707</v>
      </c>
      <c r="D363" s="289">
        <v>120</v>
      </c>
      <c r="E363" s="321">
        <f t="shared" si="39"/>
        <v>1494.36</v>
      </c>
      <c r="F363" s="271">
        <f t="shared" si="38"/>
        <v>1868</v>
      </c>
      <c r="G363" s="284">
        <f t="shared" si="37"/>
        <v>2241.6</v>
      </c>
      <c r="H363" s="441"/>
    </row>
    <row r="364" spans="1:8" s="265" customFormat="1" ht="12.75">
      <c r="A364" s="1092"/>
      <c r="B364" s="1094"/>
      <c r="C364" s="138" t="s">
        <v>129</v>
      </c>
      <c r="D364" s="289">
        <v>45</v>
      </c>
      <c r="E364" s="321">
        <f t="shared" si="39"/>
        <v>560.385</v>
      </c>
      <c r="F364" s="271">
        <f t="shared" si="38"/>
        <v>700</v>
      </c>
      <c r="G364" s="284">
        <f t="shared" si="37"/>
        <v>840</v>
      </c>
      <c r="H364" s="441"/>
    </row>
    <row r="365" spans="1:8" s="265" customFormat="1" ht="12.75">
      <c r="A365" s="1092"/>
      <c r="B365" s="1094"/>
      <c r="C365" s="134" t="s">
        <v>130</v>
      </c>
      <c r="D365" s="289">
        <v>50</v>
      </c>
      <c r="E365" s="321">
        <f t="shared" si="39"/>
        <v>622.65</v>
      </c>
      <c r="F365" s="271">
        <f t="shared" si="38"/>
        <v>778</v>
      </c>
      <c r="G365" s="284">
        <f t="shared" si="37"/>
        <v>933.5999999999999</v>
      </c>
      <c r="H365" s="441"/>
    </row>
    <row r="366" spans="1:8" s="265" customFormat="1" ht="25.5">
      <c r="A366" s="1092"/>
      <c r="B366" s="1094"/>
      <c r="C366" s="148" t="s">
        <v>116</v>
      </c>
      <c r="D366" s="289">
        <v>120</v>
      </c>
      <c r="E366" s="321">
        <f t="shared" si="39"/>
        <v>1494.36</v>
      </c>
      <c r="F366" s="271">
        <f t="shared" si="38"/>
        <v>1868</v>
      </c>
      <c r="G366" s="284">
        <f t="shared" si="37"/>
        <v>2241.6</v>
      </c>
      <c r="H366" s="441"/>
    </row>
    <row r="367" spans="1:8" s="265" customFormat="1" ht="15.75">
      <c r="A367" s="1092"/>
      <c r="B367" s="22"/>
      <c r="C367" s="160" t="s">
        <v>711</v>
      </c>
      <c r="D367" s="289"/>
      <c r="E367" s="453"/>
      <c r="F367" s="271"/>
      <c r="G367" s="284"/>
      <c r="H367" s="441"/>
    </row>
    <row r="368" spans="1:8" s="265" customFormat="1" ht="12.75">
      <c r="A368" s="1092"/>
      <c r="B368" s="1094"/>
      <c r="C368" s="134" t="s">
        <v>712</v>
      </c>
      <c r="D368" s="289">
        <v>170</v>
      </c>
      <c r="E368" s="321">
        <f>D368*$H$26</f>
        <v>2224.11</v>
      </c>
      <c r="F368" s="271">
        <f>ROUND(E368*1.25,0)</f>
        <v>2780</v>
      </c>
      <c r="G368" s="284">
        <f t="shared" si="37"/>
        <v>3336</v>
      </c>
      <c r="H368" s="441"/>
    </row>
    <row r="369" spans="1:8" s="265" customFormat="1" ht="13.5" thickBot="1">
      <c r="A369" s="1092"/>
      <c r="B369" s="1094"/>
      <c r="C369" s="138" t="s">
        <v>713</v>
      </c>
      <c r="D369" s="291">
        <v>590</v>
      </c>
      <c r="E369" s="321">
        <f>D369*$H$26</f>
        <v>7718.970000000001</v>
      </c>
      <c r="F369" s="292">
        <f>ROUND(E369*1.25,0)</f>
        <v>9649</v>
      </c>
      <c r="G369" s="284">
        <f t="shared" si="37"/>
        <v>11578.8</v>
      </c>
      <c r="H369" s="441"/>
    </row>
    <row r="370" spans="1:8" s="265" customFormat="1" ht="26.25" thickBot="1">
      <c r="A370" s="1088" t="s">
        <v>250</v>
      </c>
      <c r="B370" s="48" t="s">
        <v>195</v>
      </c>
      <c r="C370" s="278"/>
      <c r="D370" s="285"/>
      <c r="E370" s="285"/>
      <c r="F370" s="275"/>
      <c r="G370" s="284"/>
      <c r="H370" s="530"/>
    </row>
    <row r="371" spans="1:8" s="265" customFormat="1" ht="31.5">
      <c r="A371" s="1089"/>
      <c r="B371" s="297"/>
      <c r="C371" s="183" t="s">
        <v>122</v>
      </c>
      <c r="D371" s="287"/>
      <c r="E371" s="287"/>
      <c r="F371" s="271"/>
      <c r="G371" s="284"/>
      <c r="H371" s="530"/>
    </row>
    <row r="372" spans="1:8" s="265" customFormat="1" ht="15.75">
      <c r="A372" s="1089"/>
      <c r="B372" s="297"/>
      <c r="C372" s="184" t="s">
        <v>700</v>
      </c>
      <c r="D372" s="289"/>
      <c r="E372" s="289"/>
      <c r="F372" s="271"/>
      <c r="G372" s="284"/>
      <c r="H372" s="530"/>
    </row>
    <row r="373" spans="1:8" s="265" customFormat="1" ht="14.25" customHeight="1">
      <c r="A373" s="1089"/>
      <c r="B373" s="297"/>
      <c r="C373" s="863" t="s">
        <v>866</v>
      </c>
      <c r="D373" s="869">
        <v>20</v>
      </c>
      <c r="E373" s="416">
        <f>D373*$H$24</f>
        <v>270.27</v>
      </c>
      <c r="F373" s="870">
        <f>ROUND(E373*1.25,0)</f>
        <v>338</v>
      </c>
      <c r="G373" s="871">
        <f t="shared" si="37"/>
        <v>405.59999999999997</v>
      </c>
      <c r="H373" s="441"/>
    </row>
    <row r="374" spans="1:8" s="265" customFormat="1" ht="14.25" customHeight="1">
      <c r="A374" s="1089"/>
      <c r="B374" s="297"/>
      <c r="C374" s="863" t="s">
        <v>872</v>
      </c>
      <c r="D374" s="869">
        <v>20</v>
      </c>
      <c r="E374" s="416">
        <f>D374*$H$24</f>
        <v>270.27</v>
      </c>
      <c r="F374" s="870">
        <f>ROUND(E374*1.25,0)</f>
        <v>338</v>
      </c>
      <c r="G374" s="871">
        <f t="shared" si="37"/>
        <v>405.59999999999997</v>
      </c>
      <c r="H374" s="441"/>
    </row>
    <row r="375" spans="1:8" s="265" customFormat="1" ht="14.25" customHeight="1">
      <c r="A375" s="1089"/>
      <c r="B375" s="297"/>
      <c r="C375" s="863" t="s">
        <v>870</v>
      </c>
      <c r="D375" s="869">
        <v>20</v>
      </c>
      <c r="E375" s="416">
        <f>D375*$H$24</f>
        <v>270.27</v>
      </c>
      <c r="F375" s="870">
        <f>ROUND(E375*1.25,0)</f>
        <v>338</v>
      </c>
      <c r="G375" s="871">
        <f t="shared" si="37"/>
        <v>405.59999999999997</v>
      </c>
      <c r="H375" s="441"/>
    </row>
    <row r="376" spans="1:8" s="265" customFormat="1" ht="14.25" customHeight="1">
      <c r="A376" s="1089"/>
      <c r="B376" s="297"/>
      <c r="C376" s="863" t="s">
        <v>766</v>
      </c>
      <c r="D376" s="869">
        <v>20</v>
      </c>
      <c r="E376" s="416">
        <f>D376*$H$24</f>
        <v>270.27</v>
      </c>
      <c r="F376" s="870">
        <f>ROUND(E376*1.25,0)</f>
        <v>338</v>
      </c>
      <c r="G376" s="871">
        <f t="shared" si="37"/>
        <v>405.59999999999997</v>
      </c>
      <c r="H376" s="441"/>
    </row>
    <row r="377" spans="1:8" s="265" customFormat="1" ht="14.25" customHeight="1">
      <c r="A377" s="1089"/>
      <c r="B377" s="297"/>
      <c r="C377" s="863" t="s">
        <v>868</v>
      </c>
      <c r="D377" s="869">
        <v>20</v>
      </c>
      <c r="E377" s="416">
        <f>D377*$H$24</f>
        <v>270.27</v>
      </c>
      <c r="F377" s="870">
        <f>ROUND(E377*1.25,0)</f>
        <v>338</v>
      </c>
      <c r="G377" s="871">
        <f t="shared" si="37"/>
        <v>405.59999999999997</v>
      </c>
      <c r="H377" s="441"/>
    </row>
    <row r="378" spans="1:8" s="265" customFormat="1" ht="14.25" customHeight="1">
      <c r="A378" s="1089"/>
      <c r="B378" s="297"/>
      <c r="C378" s="141" t="s">
        <v>699</v>
      </c>
      <c r="D378" s="289"/>
      <c r="E378" s="321"/>
      <c r="F378" s="271"/>
      <c r="G378" s="284"/>
      <c r="H378" s="441"/>
    </row>
    <row r="379" spans="1:8" s="265" customFormat="1" ht="14.25" customHeight="1">
      <c r="A379" s="1089"/>
      <c r="B379" s="297"/>
      <c r="C379" s="143" t="s">
        <v>107</v>
      </c>
      <c r="D379" s="289">
        <v>100</v>
      </c>
      <c r="E379" s="321">
        <f aca="true" t="shared" si="40" ref="E379:E394">D379*$H$24</f>
        <v>1351.3500000000001</v>
      </c>
      <c r="F379" s="271">
        <f aca="true" t="shared" si="41" ref="F379:F394">ROUND(E379*1.25,0)</f>
        <v>1689</v>
      </c>
      <c r="G379" s="284">
        <f t="shared" si="37"/>
        <v>2026.8</v>
      </c>
      <c r="H379" s="441"/>
    </row>
    <row r="380" spans="1:8" s="265" customFormat="1" ht="14.25" customHeight="1">
      <c r="A380" s="1089"/>
      <c r="B380" s="297"/>
      <c r="C380" s="143" t="s">
        <v>196</v>
      </c>
      <c r="D380" s="289">
        <v>235</v>
      </c>
      <c r="E380" s="321">
        <f t="shared" si="40"/>
        <v>3175.6725</v>
      </c>
      <c r="F380" s="271">
        <f t="shared" si="41"/>
        <v>3970</v>
      </c>
      <c r="G380" s="284">
        <f t="shared" si="37"/>
        <v>4764</v>
      </c>
      <c r="H380" s="441"/>
    </row>
    <row r="381" spans="1:8" s="265" customFormat="1" ht="14.25" customHeight="1">
      <c r="A381" s="1089"/>
      <c r="B381" s="297"/>
      <c r="C381" s="185" t="s">
        <v>102</v>
      </c>
      <c r="D381" s="289">
        <v>110</v>
      </c>
      <c r="E381" s="321">
        <f t="shared" si="40"/>
        <v>1486.4850000000001</v>
      </c>
      <c r="F381" s="271">
        <f t="shared" si="41"/>
        <v>1858</v>
      </c>
      <c r="G381" s="284">
        <f t="shared" si="37"/>
        <v>2229.6</v>
      </c>
      <c r="H381" s="441"/>
    </row>
    <row r="382" spans="1:8" s="265" customFormat="1" ht="14.25" customHeight="1">
      <c r="A382" s="1089"/>
      <c r="B382" s="297"/>
      <c r="C382" s="185" t="s">
        <v>981</v>
      </c>
      <c r="D382" s="289">
        <v>160</v>
      </c>
      <c r="E382" s="321">
        <f t="shared" si="40"/>
        <v>2162.16</v>
      </c>
      <c r="F382" s="271">
        <f t="shared" si="41"/>
        <v>2703</v>
      </c>
      <c r="G382" s="284">
        <f t="shared" si="37"/>
        <v>3243.6</v>
      </c>
      <c r="H382" s="441"/>
    </row>
    <row r="383" spans="1:8" s="265" customFormat="1" ht="14.25" customHeight="1">
      <c r="A383" s="1089"/>
      <c r="B383" s="297"/>
      <c r="C383" s="185" t="s">
        <v>982</v>
      </c>
      <c r="D383" s="289">
        <v>120</v>
      </c>
      <c r="E383" s="321">
        <f t="shared" si="40"/>
        <v>1621.6200000000001</v>
      </c>
      <c r="F383" s="271">
        <f t="shared" si="41"/>
        <v>2027</v>
      </c>
      <c r="G383" s="284">
        <f t="shared" si="37"/>
        <v>2432.4</v>
      </c>
      <c r="H383" s="441"/>
    </row>
    <row r="384" spans="1:8" s="265" customFormat="1" ht="16.5" customHeight="1">
      <c r="A384" s="1089"/>
      <c r="B384" s="297"/>
      <c r="C384" s="185" t="s">
        <v>693</v>
      </c>
      <c r="D384" s="28">
        <v>80</v>
      </c>
      <c r="E384" s="321">
        <f t="shared" si="40"/>
        <v>1081.08</v>
      </c>
      <c r="F384" s="271">
        <f t="shared" si="41"/>
        <v>1351</v>
      </c>
      <c r="G384" s="284">
        <f t="shared" si="37"/>
        <v>1621.2</v>
      </c>
      <c r="H384" s="441"/>
    </row>
    <row r="385" spans="1:8" s="265" customFormat="1" ht="16.5" customHeight="1">
      <c r="A385" s="1089"/>
      <c r="B385" s="297"/>
      <c r="C385" s="186" t="s">
        <v>701</v>
      </c>
      <c r="D385" s="28"/>
      <c r="E385" s="321"/>
      <c r="F385" s="271"/>
      <c r="G385" s="284"/>
      <c r="H385" s="441"/>
    </row>
    <row r="386" spans="1:8" s="265" customFormat="1" ht="13.5" customHeight="1">
      <c r="A386" s="1089"/>
      <c r="B386" s="297"/>
      <c r="C386" s="140" t="s">
        <v>702</v>
      </c>
      <c r="D386" s="28">
        <v>350</v>
      </c>
      <c r="E386" s="321">
        <f t="shared" si="40"/>
        <v>4729.725</v>
      </c>
      <c r="F386" s="271">
        <f t="shared" si="41"/>
        <v>5912</v>
      </c>
      <c r="G386" s="284">
        <f t="shared" si="37"/>
        <v>7094.4</v>
      </c>
      <c r="H386" s="441"/>
    </row>
    <row r="387" spans="1:8" s="265" customFormat="1" ht="24.75" customHeight="1">
      <c r="A387" s="1089"/>
      <c r="B387" s="297"/>
      <c r="C387" s="551" t="s">
        <v>717</v>
      </c>
      <c r="D387" s="28"/>
      <c r="E387" s="321"/>
      <c r="F387" s="271"/>
      <c r="G387" s="284"/>
      <c r="H387" s="441"/>
    </row>
    <row r="388" spans="1:8" s="265" customFormat="1" ht="13.5" customHeight="1">
      <c r="A388" s="1089"/>
      <c r="B388" s="297"/>
      <c r="C388" s="866" t="s">
        <v>857</v>
      </c>
      <c r="D388" s="525">
        <v>240</v>
      </c>
      <c r="E388" s="416">
        <f t="shared" si="40"/>
        <v>3243.2400000000002</v>
      </c>
      <c r="F388" s="870">
        <f>ROUND(E388*1.25,0)</f>
        <v>4054</v>
      </c>
      <c r="G388" s="871">
        <f t="shared" si="37"/>
        <v>4864.8</v>
      </c>
      <c r="H388" s="441"/>
    </row>
    <row r="389" spans="1:8" s="265" customFormat="1" ht="13.5" customHeight="1">
      <c r="A389" s="1089"/>
      <c r="B389" s="297"/>
      <c r="C389" s="866" t="s">
        <v>858</v>
      </c>
      <c r="D389" s="525">
        <v>240</v>
      </c>
      <c r="E389" s="416">
        <f t="shared" si="40"/>
        <v>3243.2400000000002</v>
      </c>
      <c r="F389" s="870">
        <f t="shared" si="41"/>
        <v>4054</v>
      </c>
      <c r="G389" s="871">
        <f t="shared" si="37"/>
        <v>4864.8</v>
      </c>
      <c r="H389" s="441"/>
    </row>
    <row r="390" spans="1:8" s="265" customFormat="1" ht="13.5" customHeight="1">
      <c r="A390" s="1089"/>
      <c r="B390" s="297"/>
      <c r="C390" s="866" t="s">
        <v>859</v>
      </c>
      <c r="D390" s="525">
        <v>240</v>
      </c>
      <c r="E390" s="416">
        <f t="shared" si="40"/>
        <v>3243.2400000000002</v>
      </c>
      <c r="F390" s="870">
        <f t="shared" si="41"/>
        <v>4054</v>
      </c>
      <c r="G390" s="871">
        <f t="shared" si="37"/>
        <v>4864.8</v>
      </c>
      <c r="H390" s="441"/>
    </row>
    <row r="391" spans="1:8" s="265" customFormat="1" ht="29.25" customHeight="1">
      <c r="A391" s="1089"/>
      <c r="B391" s="297"/>
      <c r="C391" s="551" t="s">
        <v>718</v>
      </c>
      <c r="D391" s="28"/>
      <c r="E391" s="321"/>
      <c r="F391" s="271"/>
      <c r="G391" s="284"/>
      <c r="H391" s="441"/>
    </row>
    <row r="392" spans="1:8" s="265" customFormat="1" ht="15" customHeight="1">
      <c r="A392" s="1089"/>
      <c r="B392" s="297"/>
      <c r="C392" s="866" t="s">
        <v>857</v>
      </c>
      <c r="D392" s="525">
        <v>240</v>
      </c>
      <c r="E392" s="416">
        <f t="shared" si="40"/>
        <v>3243.2400000000002</v>
      </c>
      <c r="F392" s="870">
        <f t="shared" si="41"/>
        <v>4054</v>
      </c>
      <c r="G392" s="871">
        <f t="shared" si="37"/>
        <v>4864.8</v>
      </c>
      <c r="H392" s="441"/>
    </row>
    <row r="393" spans="1:8" s="265" customFormat="1" ht="15" customHeight="1">
      <c r="A393" s="1089"/>
      <c r="B393" s="297"/>
      <c r="C393" s="866" t="s">
        <v>858</v>
      </c>
      <c r="D393" s="525">
        <v>240</v>
      </c>
      <c r="E393" s="416">
        <f t="shared" si="40"/>
        <v>3243.2400000000002</v>
      </c>
      <c r="F393" s="870">
        <f t="shared" si="41"/>
        <v>4054</v>
      </c>
      <c r="G393" s="871">
        <f t="shared" si="37"/>
        <v>4864.8</v>
      </c>
      <c r="H393" s="441"/>
    </row>
    <row r="394" spans="1:8" s="265" customFormat="1" ht="15" customHeight="1">
      <c r="A394" s="1089"/>
      <c r="B394" s="297"/>
      <c r="C394" s="866" t="s">
        <v>859</v>
      </c>
      <c r="D394" s="525">
        <v>240</v>
      </c>
      <c r="E394" s="416">
        <f t="shared" si="40"/>
        <v>3243.2400000000002</v>
      </c>
      <c r="F394" s="870">
        <f t="shared" si="41"/>
        <v>4054</v>
      </c>
      <c r="G394" s="871">
        <f t="shared" si="37"/>
        <v>4864.8</v>
      </c>
      <c r="H394" s="441"/>
    </row>
    <row r="395" spans="1:8" s="265" customFormat="1" ht="15" customHeight="1">
      <c r="A395" s="1089"/>
      <c r="B395" s="297"/>
      <c r="C395" s="133" t="s">
        <v>658</v>
      </c>
      <c r="D395" s="28"/>
      <c r="E395" s="276"/>
      <c r="F395" s="271"/>
      <c r="G395" s="284"/>
      <c r="H395" s="441"/>
    </row>
    <row r="396" spans="1:8" s="265" customFormat="1" ht="12.75">
      <c r="A396" s="1089"/>
      <c r="B396" s="297"/>
      <c r="C396" s="146" t="s">
        <v>328</v>
      </c>
      <c r="D396" s="289">
        <v>50</v>
      </c>
      <c r="E396" s="321">
        <f>D396*$H$25</f>
        <v>622.65</v>
      </c>
      <c r="F396" s="271">
        <f>ROUND(E396*1.25,0)</f>
        <v>778</v>
      </c>
      <c r="G396" s="284">
        <f t="shared" si="37"/>
        <v>933.5999999999999</v>
      </c>
      <c r="H396" s="441"/>
    </row>
    <row r="397" spans="1:8" s="265" customFormat="1" ht="12.75">
      <c r="A397" s="1089"/>
      <c r="B397" s="297"/>
      <c r="C397" s="152" t="s">
        <v>706</v>
      </c>
      <c r="D397" s="289">
        <v>45</v>
      </c>
      <c r="E397" s="321">
        <f>D397*$H$25</f>
        <v>560.385</v>
      </c>
      <c r="F397" s="271">
        <f aca="true" t="shared" si="42" ref="F397:F403">ROUND(E397*1.25,0)</f>
        <v>700</v>
      </c>
      <c r="G397" s="284">
        <f t="shared" si="37"/>
        <v>840</v>
      </c>
      <c r="H397" s="441"/>
    </row>
    <row r="398" spans="1:8" s="265" customFormat="1" ht="12.75">
      <c r="A398" s="1089"/>
      <c r="B398" s="297"/>
      <c r="C398" s="152" t="s">
        <v>51</v>
      </c>
      <c r="D398" s="289">
        <v>120</v>
      </c>
      <c r="E398" s="321">
        <f aca="true" t="shared" si="43" ref="E398:E403">D398*$H$25</f>
        <v>1494.36</v>
      </c>
      <c r="F398" s="271">
        <f t="shared" si="42"/>
        <v>1868</v>
      </c>
      <c r="G398" s="284">
        <f t="shared" si="37"/>
        <v>2241.6</v>
      </c>
      <c r="H398" s="441"/>
    </row>
    <row r="399" spans="1:8" s="265" customFormat="1" ht="12.75">
      <c r="A399" s="1089"/>
      <c r="B399" s="297"/>
      <c r="C399" s="152" t="s">
        <v>88</v>
      </c>
      <c r="D399" s="289">
        <v>50</v>
      </c>
      <c r="E399" s="321">
        <f t="shared" si="43"/>
        <v>622.65</v>
      </c>
      <c r="F399" s="271">
        <f t="shared" si="42"/>
        <v>778</v>
      </c>
      <c r="G399" s="284">
        <f t="shared" si="37"/>
        <v>933.5999999999999</v>
      </c>
      <c r="H399" s="441"/>
    </row>
    <row r="400" spans="1:8" s="265" customFormat="1" ht="12.75">
      <c r="A400" s="1089"/>
      <c r="B400" s="297"/>
      <c r="C400" s="146" t="s">
        <v>707</v>
      </c>
      <c r="D400" s="289">
        <v>120</v>
      </c>
      <c r="E400" s="321">
        <f t="shared" si="43"/>
        <v>1494.36</v>
      </c>
      <c r="F400" s="271">
        <f t="shared" si="42"/>
        <v>1868</v>
      </c>
      <c r="G400" s="284">
        <f t="shared" si="37"/>
        <v>2241.6</v>
      </c>
      <c r="H400" s="441"/>
    </row>
    <row r="401" spans="1:8" s="265" customFormat="1" ht="12.75">
      <c r="A401" s="1089"/>
      <c r="B401" s="297"/>
      <c r="C401" s="138" t="s">
        <v>129</v>
      </c>
      <c r="D401" s="289">
        <v>45</v>
      </c>
      <c r="E401" s="321">
        <f t="shared" si="43"/>
        <v>560.385</v>
      </c>
      <c r="F401" s="271">
        <f t="shared" si="42"/>
        <v>700</v>
      </c>
      <c r="G401" s="284">
        <f t="shared" si="37"/>
        <v>840</v>
      </c>
      <c r="H401" s="441"/>
    </row>
    <row r="402" spans="1:8" s="265" customFormat="1" ht="12.75">
      <c r="A402" s="1089"/>
      <c r="B402" s="297"/>
      <c r="C402" s="143" t="s">
        <v>130</v>
      </c>
      <c r="D402" s="289">
        <v>50</v>
      </c>
      <c r="E402" s="321">
        <f t="shared" si="43"/>
        <v>622.65</v>
      </c>
      <c r="F402" s="271">
        <f t="shared" si="42"/>
        <v>778</v>
      </c>
      <c r="G402" s="284">
        <f t="shared" si="37"/>
        <v>933.5999999999999</v>
      </c>
      <c r="H402" s="441"/>
    </row>
    <row r="403" spans="1:8" s="265" customFormat="1" ht="25.5">
      <c r="A403" s="1089"/>
      <c r="B403" s="297"/>
      <c r="C403" s="144" t="s">
        <v>116</v>
      </c>
      <c r="D403" s="289">
        <v>120</v>
      </c>
      <c r="E403" s="321">
        <f t="shared" si="43"/>
        <v>1494.36</v>
      </c>
      <c r="F403" s="271">
        <f t="shared" si="42"/>
        <v>1868</v>
      </c>
      <c r="G403" s="284">
        <f t="shared" si="37"/>
        <v>2241.6</v>
      </c>
      <c r="H403" s="441"/>
    </row>
    <row r="404" spans="1:8" s="265" customFormat="1" ht="15.75">
      <c r="A404" s="1089"/>
      <c r="B404" s="297"/>
      <c r="C404" s="145" t="s">
        <v>711</v>
      </c>
      <c r="D404" s="289"/>
      <c r="E404" s="276"/>
      <c r="F404" s="271"/>
      <c r="G404" s="284"/>
      <c r="H404" s="441"/>
    </row>
    <row r="405" spans="1:8" s="265" customFormat="1" ht="12.75">
      <c r="A405" s="1089"/>
      <c r="B405" s="297"/>
      <c r="C405" s="143" t="s">
        <v>712</v>
      </c>
      <c r="D405" s="289">
        <v>170</v>
      </c>
      <c r="E405" s="321">
        <f>D405*$H$26</f>
        <v>2224.11</v>
      </c>
      <c r="F405" s="271">
        <f>ROUND(E405*1.25,0)</f>
        <v>2780</v>
      </c>
      <c r="G405" s="284">
        <f>F405*1.2</f>
        <v>3336</v>
      </c>
      <c r="H405" s="441"/>
    </row>
    <row r="406" spans="1:8" s="265" customFormat="1" ht="13.5" thickBot="1">
      <c r="A406" s="1090"/>
      <c r="B406" s="298"/>
      <c r="C406" s="187" t="s">
        <v>713</v>
      </c>
      <c r="D406" s="299">
        <v>590</v>
      </c>
      <c r="E406" s="98">
        <f>D406*$H$26</f>
        <v>7718.970000000001</v>
      </c>
      <c r="F406" s="300">
        <f>ROUND(E406*1.25,0)</f>
        <v>9649</v>
      </c>
      <c r="G406" s="284">
        <f>F406*1.2</f>
        <v>11578.8</v>
      </c>
      <c r="H406" s="441"/>
    </row>
    <row r="407" s="265" customFormat="1" ht="10.5" customHeight="1">
      <c r="C407" s="301"/>
    </row>
    <row r="408" spans="1:3" s="265" customFormat="1" ht="12.75">
      <c r="A408" s="265" t="s">
        <v>233</v>
      </c>
      <c r="C408" s="301"/>
    </row>
    <row r="409" spans="1:3" s="265" customFormat="1" ht="12.75">
      <c r="A409" s="265" t="s">
        <v>656</v>
      </c>
      <c r="C409" s="301"/>
    </row>
    <row r="410" s="265" customFormat="1" ht="12.75">
      <c r="A410" s="265" t="s">
        <v>657</v>
      </c>
    </row>
    <row r="411" s="265" customFormat="1" ht="12.75"/>
  </sheetData>
  <sheetProtection/>
  <mergeCells count="59">
    <mergeCell ref="B7:F7"/>
    <mergeCell ref="B8:F8"/>
    <mergeCell ref="B9:F9"/>
    <mergeCell ref="B5:F5"/>
    <mergeCell ref="B6:F6"/>
    <mergeCell ref="D1:H1"/>
    <mergeCell ref="C2:H2"/>
    <mergeCell ref="B41:B49"/>
    <mergeCell ref="B23:B25"/>
    <mergeCell ref="B15:C15"/>
    <mergeCell ref="B53:B54"/>
    <mergeCell ref="B27:B32"/>
    <mergeCell ref="A16:A19"/>
    <mergeCell ref="B16:C16"/>
    <mergeCell ref="B20:C20"/>
    <mergeCell ref="A21:A54"/>
    <mergeCell ref="B34:B39"/>
    <mergeCell ref="A94:A131"/>
    <mergeCell ref="B103:B108"/>
    <mergeCell ref="B110:B118"/>
    <mergeCell ref="B120:B128"/>
    <mergeCell ref="B130:B131"/>
    <mergeCell ref="A55:A93"/>
    <mergeCell ref="B64:B70"/>
    <mergeCell ref="B72:B80"/>
    <mergeCell ref="B82:B90"/>
    <mergeCell ref="B92:B93"/>
    <mergeCell ref="A169:A210"/>
    <mergeCell ref="B186:B194"/>
    <mergeCell ref="B209:B210"/>
    <mergeCell ref="B178:B184"/>
    <mergeCell ref="B196:B207"/>
    <mergeCell ref="A132:A168"/>
    <mergeCell ref="B141:B146"/>
    <mergeCell ref="B148:B156"/>
    <mergeCell ref="B167:B168"/>
    <mergeCell ref="B158:B165"/>
    <mergeCell ref="A211:A250"/>
    <mergeCell ref="B223:B227"/>
    <mergeCell ref="B229:B237"/>
    <mergeCell ref="B249:B250"/>
    <mergeCell ref="B213:B215"/>
    <mergeCell ref="B239:B247"/>
    <mergeCell ref="B317:B326"/>
    <mergeCell ref="B328:B329"/>
    <mergeCell ref="A251:A286"/>
    <mergeCell ref="B260:B264"/>
    <mergeCell ref="B266:B274"/>
    <mergeCell ref="B285:B286"/>
    <mergeCell ref="B276:B283"/>
    <mergeCell ref="A287:A329"/>
    <mergeCell ref="B296:B303"/>
    <mergeCell ref="B305:B315"/>
    <mergeCell ref="A370:A406"/>
    <mergeCell ref="A330:A369"/>
    <mergeCell ref="B339:B345"/>
    <mergeCell ref="B347:B357"/>
    <mergeCell ref="B359:B366"/>
    <mergeCell ref="B368:B369"/>
  </mergeCells>
  <printOptions/>
  <pageMargins left="0.49" right="0.3937007874015748" top="0.35" bottom="0.38" header="0.33" footer="0.3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97"/>
  <sheetViews>
    <sheetView zoomScale="130" zoomScaleNormal="130" zoomScaleSheetLayoutView="75" workbookViewId="0" topLeftCell="A31">
      <selection activeCell="F51" sqref="F51"/>
    </sheetView>
  </sheetViews>
  <sheetFormatPr defaultColWidth="9.140625" defaultRowHeight="12.75"/>
  <cols>
    <col min="1" max="1" width="9.7109375" style="0" customWidth="1"/>
    <col min="2" max="2" width="40.421875" style="0" customWidth="1"/>
    <col min="3" max="3" width="44.57421875" style="0" customWidth="1"/>
    <col min="4" max="4" width="0.13671875" style="0" hidden="1" customWidth="1"/>
    <col min="5" max="5" width="9.57421875" style="0" hidden="1" customWidth="1"/>
    <col min="6" max="6" width="11.57421875" style="0" customWidth="1"/>
    <col min="7" max="7" width="12.00390625" style="0" customWidth="1"/>
    <col min="8" max="8" width="0.13671875" style="0" customWidth="1"/>
    <col min="9" max="9" width="7.421875" style="0" hidden="1" customWidth="1"/>
    <col min="10" max="10" width="11.00390625" style="0" hidden="1" customWidth="1"/>
    <col min="11" max="11" width="8.140625" style="0" hidden="1" customWidth="1"/>
    <col min="12" max="12" width="14.00390625" style="0" hidden="1" customWidth="1"/>
    <col min="13" max="13" width="9.140625" style="0" customWidth="1"/>
  </cols>
  <sheetData>
    <row r="1" spans="1:8" ht="12.75">
      <c r="A1" s="2"/>
      <c r="B1" s="3"/>
      <c r="C1" s="495" t="s">
        <v>822</v>
      </c>
      <c r="D1" s="1111"/>
      <c r="E1" s="1111"/>
      <c r="F1" s="1111"/>
      <c r="G1" s="1111"/>
      <c r="H1" s="1111"/>
    </row>
    <row r="2" spans="1:8" ht="24.75" customHeight="1">
      <c r="A2" s="2"/>
      <c r="B2" s="1"/>
      <c r="C2" s="1112" t="s">
        <v>949</v>
      </c>
      <c r="D2" s="1113"/>
      <c r="E2" s="1113"/>
      <c r="F2" s="1113"/>
      <c r="G2" s="1113"/>
      <c r="H2" s="1113"/>
    </row>
    <row r="3" spans="1:4" ht="12.75">
      <c r="A3" s="2"/>
      <c r="B3" s="2"/>
      <c r="C3" s="2"/>
      <c r="D3" s="2"/>
    </row>
    <row r="4" spans="1:8" ht="15.75" customHeight="1">
      <c r="A4" s="2"/>
      <c r="B4" s="2"/>
      <c r="C4" s="2"/>
      <c r="D4" s="2"/>
      <c r="E4" s="4"/>
      <c r="F4" s="4"/>
      <c r="G4" s="4"/>
      <c r="H4" s="4"/>
    </row>
    <row r="5" spans="1:8" ht="12.75">
      <c r="A5" s="2"/>
      <c r="B5" s="1057"/>
      <c r="C5" s="1057"/>
      <c r="D5" s="1057"/>
      <c r="E5" s="1057"/>
      <c r="F5" s="1057"/>
      <c r="G5" s="4"/>
      <c r="H5" s="4"/>
    </row>
    <row r="6" spans="1:8" ht="14.25" customHeight="1">
      <c r="A6" s="2"/>
      <c r="B6" s="1057" t="s">
        <v>561</v>
      </c>
      <c r="C6" s="1057"/>
      <c r="D6" s="1057"/>
      <c r="E6" s="1057"/>
      <c r="F6" s="1057"/>
      <c r="G6" s="4"/>
      <c r="H6" s="4"/>
    </row>
    <row r="7" spans="1:8" ht="13.5" customHeight="1">
      <c r="A7" s="2"/>
      <c r="B7" s="1057" t="s">
        <v>464</v>
      </c>
      <c r="C7" s="1057"/>
      <c r="D7" s="1057"/>
      <c r="E7" s="1057"/>
      <c r="F7" s="1057"/>
      <c r="G7" s="4"/>
      <c r="H7" s="4"/>
    </row>
    <row r="8" spans="1:8" ht="12.75">
      <c r="A8" s="2"/>
      <c r="B8" s="1057" t="s">
        <v>517</v>
      </c>
      <c r="C8" s="1057"/>
      <c r="D8" s="1057"/>
      <c r="E8" s="1057"/>
      <c r="F8" s="1057"/>
      <c r="G8" s="4"/>
      <c r="H8" s="4"/>
    </row>
    <row r="9" spans="1:8" ht="12.75">
      <c r="A9" s="2"/>
      <c r="B9" s="1064" t="s">
        <v>518</v>
      </c>
      <c r="C9" s="1064"/>
      <c r="D9" s="1064"/>
      <c r="E9" s="1064"/>
      <c r="F9" s="1064"/>
      <c r="G9" s="4"/>
      <c r="H9" s="4"/>
    </row>
    <row r="10" spans="1:8" ht="12.75">
      <c r="A10" s="2"/>
      <c r="B10" s="2"/>
      <c r="C10" s="2"/>
      <c r="D10" s="2"/>
      <c r="E10" s="4"/>
      <c r="F10" s="4"/>
      <c r="G10" s="4"/>
      <c r="H10" s="4"/>
    </row>
    <row r="11" spans="1:8" ht="52.5" customHeight="1">
      <c r="A11" s="6" t="s">
        <v>671</v>
      </c>
      <c r="B11" s="6" t="s">
        <v>672</v>
      </c>
      <c r="C11" s="17" t="s">
        <v>687</v>
      </c>
      <c r="D11" s="17" t="s">
        <v>714</v>
      </c>
      <c r="E11" s="7" t="s">
        <v>715</v>
      </c>
      <c r="F11" s="7" t="s">
        <v>66</v>
      </c>
      <c r="G11" s="7" t="s">
        <v>673</v>
      </c>
      <c r="H11" s="446"/>
    </row>
    <row r="12" spans="1:8" ht="10.5" customHeight="1">
      <c r="A12" s="6"/>
      <c r="B12" s="6"/>
      <c r="C12" s="6"/>
      <c r="D12" s="6" t="s">
        <v>327</v>
      </c>
      <c r="E12" s="8" t="s">
        <v>674</v>
      </c>
      <c r="F12" s="8" t="s">
        <v>674</v>
      </c>
      <c r="G12" s="8" t="s">
        <v>674</v>
      </c>
      <c r="H12" s="447"/>
    </row>
    <row r="13" spans="1:8" ht="10.5" customHeight="1" thickBot="1">
      <c r="A13" s="9" t="s">
        <v>675</v>
      </c>
      <c r="B13" s="10" t="s">
        <v>523</v>
      </c>
      <c r="C13" s="10" t="s">
        <v>524</v>
      </c>
      <c r="D13" s="10" t="s">
        <v>525</v>
      </c>
      <c r="E13" s="11">
        <v>5</v>
      </c>
      <c r="F13" s="11">
        <v>5</v>
      </c>
      <c r="G13" s="11">
        <v>6</v>
      </c>
      <c r="H13" s="61"/>
    </row>
    <row r="14" spans="1:11" ht="20.25" customHeight="1" thickBot="1">
      <c r="A14" s="13"/>
      <c r="B14" s="71" t="s">
        <v>234</v>
      </c>
      <c r="C14" s="71"/>
      <c r="D14" s="14"/>
      <c r="E14" s="15"/>
      <c r="F14" s="15"/>
      <c r="G14" s="15"/>
      <c r="H14" s="549">
        <v>2022</v>
      </c>
      <c r="I14" s="265"/>
      <c r="K14" t="s">
        <v>849</v>
      </c>
    </row>
    <row r="15" spans="1:11" ht="35.25" customHeight="1" thickBot="1">
      <c r="A15" s="16" t="s">
        <v>251</v>
      </c>
      <c r="B15" s="1102" t="s">
        <v>214</v>
      </c>
      <c r="C15" s="1102"/>
      <c r="D15" s="33"/>
      <c r="E15" s="33"/>
      <c r="F15" s="33"/>
      <c r="G15" s="33"/>
      <c r="H15" s="550">
        <f>14.48*105%</f>
        <v>15.204</v>
      </c>
      <c r="I15" s="116" t="s">
        <v>806</v>
      </c>
      <c r="K15" s="730">
        <v>0.05</v>
      </c>
    </row>
    <row r="16" spans="1:11" s="116" customFormat="1" ht="29.25" customHeight="1" thickBot="1">
      <c r="A16" s="1114" t="s">
        <v>252</v>
      </c>
      <c r="B16" s="1107" t="s">
        <v>231</v>
      </c>
      <c r="C16" s="1108"/>
      <c r="D16" s="302"/>
      <c r="E16" s="303"/>
      <c r="F16" s="709"/>
      <c r="G16" s="629"/>
      <c r="H16" s="548">
        <f>11.86*105%</f>
        <v>12.453</v>
      </c>
      <c r="I16" s="116" t="s">
        <v>805</v>
      </c>
      <c r="K16" s="730">
        <v>0.05</v>
      </c>
    </row>
    <row r="17" spans="1:11" s="116" customFormat="1" ht="29.25" customHeight="1">
      <c r="A17" s="1115"/>
      <c r="B17" s="705" t="s">
        <v>351</v>
      </c>
      <c r="C17" s="100"/>
      <c r="D17" s="32">
        <v>35</v>
      </c>
      <c r="E17" s="306">
        <f>D17*H17</f>
        <v>472.9725</v>
      </c>
      <c r="F17" s="433">
        <f>ROUND(E17*1.25,0)</f>
        <v>591</v>
      </c>
      <c r="G17" s="630">
        <f>F17*1.2</f>
        <v>709.1999999999999</v>
      </c>
      <c r="H17" s="548">
        <f>12.87*105%</f>
        <v>13.5135</v>
      </c>
      <c r="I17" s="116" t="s">
        <v>726</v>
      </c>
      <c r="K17" s="730">
        <v>0.05</v>
      </c>
    </row>
    <row r="18" spans="1:11" s="116" customFormat="1" ht="27" customHeight="1">
      <c r="A18" s="1115"/>
      <c r="B18" s="706" t="s">
        <v>350</v>
      </c>
      <c r="C18" s="104"/>
      <c r="D18" s="26">
        <v>45</v>
      </c>
      <c r="E18" s="306">
        <f>D18*H15</f>
        <v>684.1800000000001</v>
      </c>
      <c r="F18" s="433">
        <f>ROUND(E18*1.25,0)</f>
        <v>855</v>
      </c>
      <c r="G18" s="630">
        <f aca="true" t="shared" si="0" ref="G18:G91">F18*1.2</f>
        <v>1026</v>
      </c>
      <c r="H18" s="548">
        <f>11.86*105%</f>
        <v>12.453</v>
      </c>
      <c r="I18" s="265" t="s">
        <v>466</v>
      </c>
      <c r="K18" s="730">
        <v>0.05</v>
      </c>
    </row>
    <row r="19" spans="1:11" s="116" customFormat="1" ht="18" customHeight="1" thickBot="1">
      <c r="A19" s="1116"/>
      <c r="B19" s="707" t="s">
        <v>344</v>
      </c>
      <c r="C19" s="708"/>
      <c r="D19" s="63">
        <v>60</v>
      </c>
      <c r="E19" s="522">
        <f>D19*H15</f>
        <v>912.24</v>
      </c>
      <c r="F19" s="710">
        <f>ROUND(E19*1.25,0)</f>
        <v>1140</v>
      </c>
      <c r="G19" s="630">
        <f t="shared" si="0"/>
        <v>1368</v>
      </c>
      <c r="H19" s="704">
        <f>12.46*105%</f>
        <v>13.083000000000002</v>
      </c>
      <c r="I19" s="116" t="s">
        <v>804</v>
      </c>
      <c r="K19" s="730">
        <v>0.05</v>
      </c>
    </row>
    <row r="20" spans="1:8" s="116" customFormat="1" ht="18" customHeight="1" thickBot="1">
      <c r="A20" s="311" t="s">
        <v>41</v>
      </c>
      <c r="B20" s="1109" t="s">
        <v>232</v>
      </c>
      <c r="C20" s="1110"/>
      <c r="D20" s="45"/>
      <c r="E20" s="312"/>
      <c r="F20" s="434"/>
      <c r="G20" s="630"/>
      <c r="H20" s="382"/>
    </row>
    <row r="21" spans="1:8" s="116" customFormat="1" ht="39" thickBot="1">
      <c r="A21" s="1117" t="s">
        <v>253</v>
      </c>
      <c r="B21" s="48" t="s">
        <v>197</v>
      </c>
      <c r="C21" s="315"/>
      <c r="D21" s="316"/>
      <c r="E21" s="316"/>
      <c r="F21" s="317"/>
      <c r="G21" s="630"/>
      <c r="H21" s="381"/>
    </row>
    <row r="22" spans="1:8" s="116" customFormat="1" ht="15.75">
      <c r="A22" s="1123"/>
      <c r="B22" s="20"/>
      <c r="C22" s="49" t="s">
        <v>700</v>
      </c>
      <c r="D22" s="262"/>
      <c r="E22" s="262"/>
      <c r="F22" s="319"/>
      <c r="G22" s="630"/>
      <c r="H22" s="381"/>
    </row>
    <row r="23" spans="1:8" s="116" customFormat="1" ht="15" customHeight="1">
      <c r="A23" s="1069"/>
      <c r="B23" s="20"/>
      <c r="C23" s="863" t="s">
        <v>868</v>
      </c>
      <c r="D23" s="864">
        <v>20</v>
      </c>
      <c r="E23" s="416">
        <f>D23*$H$17</f>
        <v>270.27</v>
      </c>
      <c r="F23" s="501">
        <f>ROUND(E23*1.25,0)</f>
        <v>338</v>
      </c>
      <c r="G23" s="857">
        <f t="shared" si="0"/>
        <v>405.59999999999997</v>
      </c>
      <c r="H23" s="457"/>
    </row>
    <row r="24" spans="1:8" s="116" customFormat="1" ht="15.75" customHeight="1">
      <c r="A24" s="1069"/>
      <c r="B24" s="20"/>
      <c r="C24" s="876" t="s">
        <v>866</v>
      </c>
      <c r="D24" s="864">
        <v>20</v>
      </c>
      <c r="E24" s="416">
        <f aca="true" t="shared" si="1" ref="E24:E29">D24*$H$17</f>
        <v>270.27</v>
      </c>
      <c r="F24" s="501">
        <f aca="true" t="shared" si="2" ref="F24:F29">ROUND(E24*1.25,0)</f>
        <v>338</v>
      </c>
      <c r="G24" s="857">
        <f aca="true" t="shared" si="3" ref="G24:G29">F24*1.2</f>
        <v>405.59999999999997</v>
      </c>
      <c r="H24" s="457"/>
    </row>
    <row r="25" spans="1:8" s="116" customFormat="1" ht="14.25" customHeight="1">
      <c r="A25" s="1069"/>
      <c r="B25" s="20"/>
      <c r="C25" s="876" t="s">
        <v>869</v>
      </c>
      <c r="D25" s="864">
        <v>20</v>
      </c>
      <c r="E25" s="416">
        <f t="shared" si="1"/>
        <v>270.27</v>
      </c>
      <c r="F25" s="501">
        <f t="shared" si="2"/>
        <v>338</v>
      </c>
      <c r="G25" s="857">
        <f t="shared" si="3"/>
        <v>405.59999999999997</v>
      </c>
      <c r="H25" s="457"/>
    </row>
    <row r="26" spans="1:8" s="116" customFormat="1" ht="13.5" customHeight="1">
      <c r="A26" s="1069"/>
      <c r="B26" s="20"/>
      <c r="C26" s="876" t="s">
        <v>870</v>
      </c>
      <c r="D26" s="864">
        <v>20</v>
      </c>
      <c r="E26" s="416">
        <f t="shared" si="1"/>
        <v>270.27</v>
      </c>
      <c r="F26" s="501">
        <f t="shared" si="2"/>
        <v>338</v>
      </c>
      <c r="G26" s="857">
        <f t="shared" si="3"/>
        <v>405.59999999999997</v>
      </c>
      <c r="H26" s="457"/>
    </row>
    <row r="27" spans="1:8" s="116" customFormat="1" ht="13.5" customHeight="1">
      <c r="A27" s="1069"/>
      <c r="B27" s="20"/>
      <c r="C27" s="876" t="s">
        <v>766</v>
      </c>
      <c r="D27" s="864">
        <v>20</v>
      </c>
      <c r="E27" s="416">
        <f t="shared" si="1"/>
        <v>270.27</v>
      </c>
      <c r="F27" s="501">
        <f t="shared" si="2"/>
        <v>338</v>
      </c>
      <c r="G27" s="857">
        <f t="shared" si="3"/>
        <v>405.59999999999997</v>
      </c>
      <c r="H27" s="457"/>
    </row>
    <row r="28" spans="1:8" s="116" customFormat="1" ht="14.25" customHeight="1">
      <c r="A28" s="1069"/>
      <c r="B28" s="20"/>
      <c r="C28" s="876" t="s">
        <v>875</v>
      </c>
      <c r="D28" s="864">
        <v>20</v>
      </c>
      <c r="E28" s="416">
        <f t="shared" si="1"/>
        <v>270.27</v>
      </c>
      <c r="F28" s="501">
        <f t="shared" si="2"/>
        <v>338</v>
      </c>
      <c r="G28" s="857">
        <f t="shared" si="3"/>
        <v>405.59999999999997</v>
      </c>
      <c r="H28" s="457"/>
    </row>
    <row r="29" spans="1:8" s="116" customFormat="1" ht="13.5" customHeight="1">
      <c r="A29" s="1069"/>
      <c r="B29" s="20"/>
      <c r="C29" s="876" t="s">
        <v>876</v>
      </c>
      <c r="D29" s="864">
        <v>20</v>
      </c>
      <c r="E29" s="416">
        <f t="shared" si="1"/>
        <v>270.27</v>
      </c>
      <c r="F29" s="501">
        <f t="shared" si="2"/>
        <v>338</v>
      </c>
      <c r="G29" s="857">
        <f t="shared" si="3"/>
        <v>405.59999999999997</v>
      </c>
      <c r="H29" s="457"/>
    </row>
    <row r="30" spans="1:8" s="116" customFormat="1" ht="19.5" customHeight="1">
      <c r="A30" s="1069"/>
      <c r="B30" s="20"/>
      <c r="C30" s="189" t="s">
        <v>699</v>
      </c>
      <c r="D30" s="30"/>
      <c r="E30" s="321"/>
      <c r="F30" s="307"/>
      <c r="G30" s="630"/>
      <c r="H30" s="457"/>
    </row>
    <row r="31" spans="1:8" s="116" customFormat="1" ht="12.75">
      <c r="A31" s="1069"/>
      <c r="B31" s="20"/>
      <c r="C31" s="151" t="s">
        <v>112</v>
      </c>
      <c r="D31" s="30">
        <v>30</v>
      </c>
      <c r="E31" s="321">
        <f aca="true" t="shared" si="4" ref="E31:E49">D31*$H$17</f>
        <v>405.40500000000003</v>
      </c>
      <c r="F31" s="307">
        <f>ROUND(E31*1.25,0)</f>
        <v>507</v>
      </c>
      <c r="G31" s="630">
        <f t="shared" si="0"/>
        <v>608.4</v>
      </c>
      <c r="H31" s="457"/>
    </row>
    <row r="32" spans="1:8" s="116" customFormat="1" ht="12.75">
      <c r="A32" s="1069"/>
      <c r="B32" s="20"/>
      <c r="C32" s="151" t="s">
        <v>688</v>
      </c>
      <c r="D32" s="30">
        <v>100</v>
      </c>
      <c r="E32" s="321">
        <f t="shared" si="4"/>
        <v>1351.3500000000001</v>
      </c>
      <c r="F32" s="307">
        <f aca="true" t="shared" si="5" ref="F32:F49">ROUND(E32*1.25,0)</f>
        <v>1689</v>
      </c>
      <c r="G32" s="630">
        <f t="shared" si="0"/>
        <v>2026.8</v>
      </c>
      <c r="H32" s="457"/>
    </row>
    <row r="33" spans="1:8" s="116" customFormat="1" ht="12.75">
      <c r="A33" s="1069"/>
      <c r="B33" s="20"/>
      <c r="C33" s="151" t="s">
        <v>47</v>
      </c>
      <c r="D33" s="30">
        <v>100</v>
      </c>
      <c r="E33" s="321">
        <f t="shared" si="4"/>
        <v>1351.3500000000001</v>
      </c>
      <c r="F33" s="307">
        <f t="shared" si="5"/>
        <v>1689</v>
      </c>
      <c r="G33" s="630">
        <f t="shared" si="0"/>
        <v>2026.8</v>
      </c>
      <c r="H33" s="457"/>
    </row>
    <row r="34" spans="1:8" s="116" customFormat="1" ht="12.75">
      <c r="A34" s="1069"/>
      <c r="B34" s="20"/>
      <c r="C34" s="156" t="s">
        <v>691</v>
      </c>
      <c r="D34" s="30">
        <v>110</v>
      </c>
      <c r="E34" s="321">
        <f t="shared" si="4"/>
        <v>1486.4850000000001</v>
      </c>
      <c r="F34" s="307">
        <f t="shared" si="5"/>
        <v>1858</v>
      </c>
      <c r="G34" s="630">
        <f t="shared" si="0"/>
        <v>2229.6</v>
      </c>
      <c r="H34" s="457"/>
    </row>
    <row r="35" spans="1:8" s="116" customFormat="1" ht="12.75">
      <c r="A35" s="1069"/>
      <c r="B35" s="20"/>
      <c r="C35" s="156" t="s">
        <v>971</v>
      </c>
      <c r="D35" s="30">
        <v>120</v>
      </c>
      <c r="E35" s="321">
        <f t="shared" si="4"/>
        <v>1621.6200000000001</v>
      </c>
      <c r="F35" s="307">
        <f t="shared" si="5"/>
        <v>2027</v>
      </c>
      <c r="G35" s="630">
        <f t="shared" si="0"/>
        <v>2432.4</v>
      </c>
      <c r="H35" s="457"/>
    </row>
    <row r="36" spans="1:8" s="116" customFormat="1" ht="12.75">
      <c r="A36" s="1069"/>
      <c r="B36" s="20"/>
      <c r="C36" s="156" t="s">
        <v>972</v>
      </c>
      <c r="D36" s="30">
        <v>120</v>
      </c>
      <c r="E36" s="321">
        <f t="shared" si="4"/>
        <v>1621.6200000000001</v>
      </c>
      <c r="F36" s="307">
        <f t="shared" si="5"/>
        <v>2027</v>
      </c>
      <c r="G36" s="630">
        <f t="shared" si="0"/>
        <v>2432.4</v>
      </c>
      <c r="H36" s="457"/>
    </row>
    <row r="37" spans="1:8" s="116" customFormat="1" ht="12.75">
      <c r="A37" s="1069"/>
      <c r="B37" s="20"/>
      <c r="C37" s="156" t="s">
        <v>973</v>
      </c>
      <c r="D37" s="30">
        <v>120</v>
      </c>
      <c r="E37" s="321">
        <f t="shared" si="4"/>
        <v>1621.6200000000001</v>
      </c>
      <c r="F37" s="307">
        <f t="shared" si="5"/>
        <v>2027</v>
      </c>
      <c r="G37" s="630">
        <f t="shared" si="0"/>
        <v>2432.4</v>
      </c>
      <c r="H37" s="457"/>
    </row>
    <row r="38" spans="1:8" s="116" customFormat="1" ht="12.75">
      <c r="A38" s="1069"/>
      <c r="B38" s="20"/>
      <c r="C38" s="143" t="s">
        <v>515</v>
      </c>
      <c r="D38" s="26">
        <v>415</v>
      </c>
      <c r="E38" s="321">
        <f t="shared" si="4"/>
        <v>5608.1025</v>
      </c>
      <c r="F38" s="307">
        <f t="shared" si="5"/>
        <v>7010</v>
      </c>
      <c r="G38" s="630">
        <f t="shared" si="0"/>
        <v>8412</v>
      </c>
      <c r="H38" s="457"/>
    </row>
    <row r="39" spans="1:8" s="116" customFormat="1" ht="15.75">
      <c r="A39" s="1069"/>
      <c r="B39" s="20"/>
      <c r="C39" s="190" t="s">
        <v>701</v>
      </c>
      <c r="D39" s="26"/>
      <c r="E39" s="321"/>
      <c r="F39" s="307"/>
      <c r="G39" s="630"/>
      <c r="H39" s="457"/>
    </row>
    <row r="40" spans="1:8" s="116" customFormat="1" ht="12.75">
      <c r="A40" s="1069"/>
      <c r="B40" s="20"/>
      <c r="C40" s="140" t="s">
        <v>702</v>
      </c>
      <c r="D40" s="28">
        <v>350</v>
      </c>
      <c r="E40" s="321">
        <f t="shared" si="4"/>
        <v>4729.725</v>
      </c>
      <c r="F40" s="307">
        <f t="shared" si="5"/>
        <v>5912</v>
      </c>
      <c r="G40" s="630">
        <f t="shared" si="0"/>
        <v>7094.4</v>
      </c>
      <c r="H40" s="457"/>
    </row>
    <row r="41" spans="1:8" s="116" customFormat="1" ht="12.75">
      <c r="A41" s="1069"/>
      <c r="B41" s="20"/>
      <c r="C41" s="143" t="s">
        <v>198</v>
      </c>
      <c r="D41" s="28">
        <v>325</v>
      </c>
      <c r="E41" s="321">
        <f t="shared" si="4"/>
        <v>4391.8875</v>
      </c>
      <c r="F41" s="307">
        <f t="shared" si="5"/>
        <v>5490</v>
      </c>
      <c r="G41" s="630">
        <f t="shared" si="0"/>
        <v>6588</v>
      </c>
      <c r="H41" s="457"/>
    </row>
    <row r="42" spans="1:8" s="116" customFormat="1" ht="25.5">
      <c r="A42" s="1069"/>
      <c r="B42" s="20"/>
      <c r="C42" s="551" t="s">
        <v>717</v>
      </c>
      <c r="D42" s="28"/>
      <c r="E42" s="321"/>
      <c r="F42" s="307"/>
      <c r="G42" s="630"/>
      <c r="H42" s="457"/>
    </row>
    <row r="43" spans="1:8" s="116" customFormat="1" ht="12.75" customHeight="1">
      <c r="A43" s="1069"/>
      <c r="B43" s="20"/>
      <c r="C43" s="866" t="s">
        <v>857</v>
      </c>
      <c r="D43" s="525">
        <v>240</v>
      </c>
      <c r="E43" s="416">
        <f t="shared" si="4"/>
        <v>3243.2400000000002</v>
      </c>
      <c r="F43" s="501">
        <f t="shared" si="5"/>
        <v>4054</v>
      </c>
      <c r="G43" s="857">
        <f t="shared" si="0"/>
        <v>4864.8</v>
      </c>
      <c r="H43" s="457"/>
    </row>
    <row r="44" spans="1:8" s="116" customFormat="1" ht="12.75" customHeight="1">
      <c r="A44" s="1069"/>
      <c r="B44" s="20"/>
      <c r="C44" s="866" t="s">
        <v>858</v>
      </c>
      <c r="D44" s="525">
        <v>240</v>
      </c>
      <c r="E44" s="416">
        <f t="shared" si="4"/>
        <v>3243.2400000000002</v>
      </c>
      <c r="F44" s="501">
        <f t="shared" si="5"/>
        <v>4054</v>
      </c>
      <c r="G44" s="857">
        <f t="shared" si="0"/>
        <v>4864.8</v>
      </c>
      <c r="H44" s="457"/>
    </row>
    <row r="45" spans="1:8" s="116" customFormat="1" ht="12.75" customHeight="1">
      <c r="A45" s="1069"/>
      <c r="B45" s="20"/>
      <c r="C45" s="866" t="s">
        <v>859</v>
      </c>
      <c r="D45" s="525">
        <v>240</v>
      </c>
      <c r="E45" s="416">
        <f t="shared" si="4"/>
        <v>3243.2400000000002</v>
      </c>
      <c r="F45" s="501">
        <f t="shared" si="5"/>
        <v>4054</v>
      </c>
      <c r="G45" s="857">
        <f t="shared" si="0"/>
        <v>4864.8</v>
      </c>
      <c r="H45" s="457"/>
    </row>
    <row r="46" spans="1:8" s="116" customFormat="1" ht="27.75" customHeight="1">
      <c r="A46" s="1069"/>
      <c r="B46" s="20"/>
      <c r="C46" s="551" t="s">
        <v>718</v>
      </c>
      <c r="D46" s="28"/>
      <c r="E46" s="321"/>
      <c r="F46" s="307"/>
      <c r="G46" s="630"/>
      <c r="H46" s="457"/>
    </row>
    <row r="47" spans="1:8" s="116" customFormat="1" ht="12.75" customHeight="1">
      <c r="A47" s="1069"/>
      <c r="B47" s="20"/>
      <c r="C47" s="866" t="s">
        <v>857</v>
      </c>
      <c r="D47" s="525">
        <v>240</v>
      </c>
      <c r="E47" s="416">
        <f>D47*$H$17</f>
        <v>3243.2400000000002</v>
      </c>
      <c r="F47" s="501">
        <f t="shared" si="5"/>
        <v>4054</v>
      </c>
      <c r="G47" s="857">
        <f t="shared" si="0"/>
        <v>4864.8</v>
      </c>
      <c r="H47" s="457"/>
    </row>
    <row r="48" spans="1:8" s="116" customFormat="1" ht="12.75" customHeight="1">
      <c r="A48" s="1069"/>
      <c r="B48" s="20"/>
      <c r="C48" s="866" t="s">
        <v>858</v>
      </c>
      <c r="D48" s="525">
        <v>240</v>
      </c>
      <c r="E48" s="416">
        <f t="shared" si="4"/>
        <v>3243.2400000000002</v>
      </c>
      <c r="F48" s="501">
        <f t="shared" si="5"/>
        <v>4054</v>
      </c>
      <c r="G48" s="857">
        <f t="shared" si="0"/>
        <v>4864.8</v>
      </c>
      <c r="H48" s="457"/>
    </row>
    <row r="49" spans="1:8" s="116" customFormat="1" ht="12.75" customHeight="1">
      <c r="A49" s="1069"/>
      <c r="B49" s="20"/>
      <c r="C49" s="866" t="s">
        <v>859</v>
      </c>
      <c r="D49" s="525">
        <v>240</v>
      </c>
      <c r="E49" s="416">
        <f t="shared" si="4"/>
        <v>3243.2400000000002</v>
      </c>
      <c r="F49" s="501">
        <f t="shared" si="5"/>
        <v>4054</v>
      </c>
      <c r="G49" s="857">
        <f t="shared" si="0"/>
        <v>4864.8</v>
      </c>
      <c r="H49" s="457"/>
    </row>
    <row r="50" spans="1:8" s="116" customFormat="1" ht="12.75" customHeight="1">
      <c r="A50" s="1069"/>
      <c r="B50" s="20"/>
      <c r="C50" s="133" t="s">
        <v>658</v>
      </c>
      <c r="D50" s="28"/>
      <c r="E50" s="321"/>
      <c r="F50" s="307"/>
      <c r="G50" s="630"/>
      <c r="H50" s="457"/>
    </row>
    <row r="51" spans="1:8" s="116" customFormat="1" ht="12.75">
      <c r="A51" s="1069"/>
      <c r="B51" s="20"/>
      <c r="C51" s="143" t="s">
        <v>328</v>
      </c>
      <c r="D51" s="38">
        <v>50</v>
      </c>
      <c r="E51" s="321">
        <f>D51*$H$18</f>
        <v>622.65</v>
      </c>
      <c r="F51" s="307">
        <f>ROUND(E51*1.25,0)</f>
        <v>778</v>
      </c>
      <c r="G51" s="630">
        <f t="shared" si="0"/>
        <v>933.5999999999999</v>
      </c>
      <c r="H51" s="382"/>
    </row>
    <row r="52" spans="1:8" s="116" customFormat="1" ht="12.75">
      <c r="A52" s="1069"/>
      <c r="B52" s="20"/>
      <c r="C52" s="143" t="s">
        <v>706</v>
      </c>
      <c r="D52" s="38">
        <v>45</v>
      </c>
      <c r="E52" s="321">
        <f aca="true" t="shared" si="6" ref="E52:E60">D52*$H$18</f>
        <v>560.385</v>
      </c>
      <c r="F52" s="307">
        <f aca="true" t="shared" si="7" ref="F52:F60">ROUND(E52*1.25,0)</f>
        <v>700</v>
      </c>
      <c r="G52" s="630">
        <f t="shared" si="0"/>
        <v>840</v>
      </c>
      <c r="H52" s="382"/>
    </row>
    <row r="53" spans="1:8" s="116" customFormat="1" ht="15" customHeight="1">
      <c r="A53" s="1069"/>
      <c r="B53" s="20"/>
      <c r="C53" s="191" t="s">
        <v>222</v>
      </c>
      <c r="D53" s="38">
        <v>50</v>
      </c>
      <c r="E53" s="321">
        <f t="shared" si="6"/>
        <v>622.65</v>
      </c>
      <c r="F53" s="307">
        <f>ROUND(E53*1.25,0)</f>
        <v>778</v>
      </c>
      <c r="G53" s="630">
        <f t="shared" si="0"/>
        <v>933.5999999999999</v>
      </c>
      <c r="H53" s="382"/>
    </row>
    <row r="54" spans="1:8" s="116" customFormat="1" ht="12.75">
      <c r="A54" s="1069"/>
      <c r="B54" s="20"/>
      <c r="C54" s="146" t="s">
        <v>199</v>
      </c>
      <c r="D54" s="28">
        <v>50</v>
      </c>
      <c r="E54" s="321">
        <f t="shared" si="6"/>
        <v>622.65</v>
      </c>
      <c r="F54" s="307">
        <f t="shared" si="7"/>
        <v>778</v>
      </c>
      <c r="G54" s="630">
        <f t="shared" si="0"/>
        <v>933.5999999999999</v>
      </c>
      <c r="H54" s="382"/>
    </row>
    <row r="55" spans="1:8" s="116" customFormat="1" ht="12.75">
      <c r="A55" s="1069"/>
      <c r="B55" s="20"/>
      <c r="C55" s="146" t="s">
        <v>200</v>
      </c>
      <c r="D55" s="38">
        <v>120</v>
      </c>
      <c r="E55" s="321">
        <f t="shared" si="6"/>
        <v>1494.36</v>
      </c>
      <c r="F55" s="307">
        <f t="shared" si="7"/>
        <v>1868</v>
      </c>
      <c r="G55" s="630">
        <f t="shared" si="0"/>
        <v>2241.6</v>
      </c>
      <c r="H55" s="382"/>
    </row>
    <row r="56" spans="1:8" s="116" customFormat="1" ht="12.75">
      <c r="A56" s="1069"/>
      <c r="B56" s="20"/>
      <c r="C56" s="143" t="s">
        <v>707</v>
      </c>
      <c r="D56" s="38">
        <v>120</v>
      </c>
      <c r="E56" s="321">
        <f t="shared" si="6"/>
        <v>1494.36</v>
      </c>
      <c r="F56" s="307">
        <f t="shared" si="7"/>
        <v>1868</v>
      </c>
      <c r="G56" s="630">
        <f t="shared" si="0"/>
        <v>2241.6</v>
      </c>
      <c r="H56" s="382"/>
    </row>
    <row r="57" spans="1:8" s="116" customFormat="1" ht="12.75">
      <c r="A57" s="1069"/>
      <c r="B57" s="20"/>
      <c r="C57" s="143" t="s">
        <v>202</v>
      </c>
      <c r="D57" s="38">
        <v>45</v>
      </c>
      <c r="E57" s="321">
        <f t="shared" si="6"/>
        <v>560.385</v>
      </c>
      <c r="F57" s="307">
        <f>ROUND(E57*1.25,0)</f>
        <v>700</v>
      </c>
      <c r="G57" s="630">
        <f t="shared" si="0"/>
        <v>840</v>
      </c>
      <c r="H57" s="382"/>
    </row>
    <row r="58" spans="1:8" s="116" customFormat="1" ht="12.75">
      <c r="A58" s="1069"/>
      <c r="B58" s="20"/>
      <c r="C58" s="159" t="s">
        <v>130</v>
      </c>
      <c r="D58" s="38">
        <v>50</v>
      </c>
      <c r="E58" s="321">
        <f t="shared" si="6"/>
        <v>622.65</v>
      </c>
      <c r="F58" s="307">
        <f t="shared" si="7"/>
        <v>778</v>
      </c>
      <c r="G58" s="630">
        <f t="shared" si="0"/>
        <v>933.5999999999999</v>
      </c>
      <c r="H58" s="382"/>
    </row>
    <row r="59" spans="1:8" s="116" customFormat="1" ht="12.75">
      <c r="A59" s="1069"/>
      <c r="B59" s="20"/>
      <c r="C59" s="143" t="s">
        <v>201</v>
      </c>
      <c r="D59" s="38">
        <v>40</v>
      </c>
      <c r="E59" s="321">
        <f t="shared" si="6"/>
        <v>498.12</v>
      </c>
      <c r="F59" s="307">
        <f t="shared" si="7"/>
        <v>623</v>
      </c>
      <c r="G59" s="630">
        <f t="shared" si="0"/>
        <v>747.6</v>
      </c>
      <c r="H59" s="382"/>
    </row>
    <row r="60" spans="1:8" s="116" customFormat="1" ht="12.75">
      <c r="A60" s="1069"/>
      <c r="B60" s="20"/>
      <c r="C60" s="192" t="s">
        <v>708</v>
      </c>
      <c r="D60" s="38">
        <v>120</v>
      </c>
      <c r="E60" s="321">
        <f t="shared" si="6"/>
        <v>1494.36</v>
      </c>
      <c r="F60" s="307">
        <f t="shared" si="7"/>
        <v>1868</v>
      </c>
      <c r="G60" s="630">
        <f t="shared" si="0"/>
        <v>2241.6</v>
      </c>
      <c r="H60" s="382"/>
    </row>
    <row r="61" spans="1:8" s="116" customFormat="1" ht="15.75">
      <c r="A61" s="1069"/>
      <c r="B61" s="20"/>
      <c r="C61" s="193" t="s">
        <v>710</v>
      </c>
      <c r="D61" s="38"/>
      <c r="E61" s="321"/>
      <c r="F61" s="307"/>
      <c r="G61" s="630"/>
      <c r="H61" s="382"/>
    </row>
    <row r="62" spans="1:8" s="116" customFormat="1" ht="25.5">
      <c r="A62" s="1069"/>
      <c r="B62" s="20"/>
      <c r="C62" s="143" t="s">
        <v>748</v>
      </c>
      <c r="D62" s="38">
        <v>90</v>
      </c>
      <c r="E62" s="321">
        <f>D62*$H$16</f>
        <v>1120.77</v>
      </c>
      <c r="F62" s="307">
        <f>ROUND(E62*1.25,0)</f>
        <v>1401</v>
      </c>
      <c r="G62" s="630">
        <f t="shared" si="0"/>
        <v>1681.2</v>
      </c>
      <c r="H62" s="382"/>
    </row>
    <row r="63" spans="1:8" s="116" customFormat="1" ht="15.75">
      <c r="A63" s="1069"/>
      <c r="B63" s="20"/>
      <c r="C63" s="190" t="s">
        <v>711</v>
      </c>
      <c r="D63" s="38"/>
      <c r="E63" s="321"/>
      <c r="F63" s="307"/>
      <c r="G63" s="630"/>
      <c r="H63" s="382"/>
    </row>
    <row r="64" spans="1:8" s="116" customFormat="1" ht="12.75">
      <c r="A64" s="1069"/>
      <c r="B64" s="20"/>
      <c r="C64" s="143" t="s">
        <v>712</v>
      </c>
      <c r="D64" s="38">
        <v>170</v>
      </c>
      <c r="E64" s="321">
        <f>D64*$H$19</f>
        <v>2224.11</v>
      </c>
      <c r="F64" s="307">
        <f>ROUND(E64*1.25,0)</f>
        <v>2780</v>
      </c>
      <c r="G64" s="630">
        <f t="shared" si="0"/>
        <v>3336</v>
      </c>
      <c r="H64" s="382"/>
    </row>
    <row r="65" spans="1:8" s="116" customFormat="1" ht="13.5" thickBot="1">
      <c r="A65" s="1069"/>
      <c r="B65" s="20"/>
      <c r="C65" s="143" t="s">
        <v>713</v>
      </c>
      <c r="D65" s="38">
        <v>590</v>
      </c>
      <c r="E65" s="321">
        <f>D65*$H$19</f>
        <v>7718.970000000001</v>
      </c>
      <c r="F65" s="307">
        <f>ROUND(E65*1.25,0)</f>
        <v>9649</v>
      </c>
      <c r="G65" s="630">
        <f t="shared" si="0"/>
        <v>11578.8</v>
      </c>
      <c r="H65" s="382"/>
    </row>
    <row r="66" spans="1:8" s="116" customFormat="1" ht="13.5" thickBot="1">
      <c r="A66" s="1118" t="s">
        <v>254</v>
      </c>
      <c r="B66" s="48" t="s">
        <v>204</v>
      </c>
      <c r="C66" s="324"/>
      <c r="D66" s="316"/>
      <c r="E66" s="316"/>
      <c r="F66" s="317"/>
      <c r="G66" s="630"/>
      <c r="H66" s="381"/>
    </row>
    <row r="67" spans="1:8" s="116" customFormat="1" ht="15.75">
      <c r="A67" s="1069"/>
      <c r="B67" s="20"/>
      <c r="C67" s="194" t="s">
        <v>700</v>
      </c>
      <c r="D67" s="262"/>
      <c r="E67" s="262"/>
      <c r="F67" s="319"/>
      <c r="G67" s="630"/>
      <c r="H67" s="381"/>
    </row>
    <row r="68" spans="1:8" s="116" customFormat="1" ht="12.75">
      <c r="A68" s="1069"/>
      <c r="B68" s="20"/>
      <c r="C68" s="863" t="s">
        <v>207</v>
      </c>
      <c r="D68" s="864">
        <v>20</v>
      </c>
      <c r="E68" s="416">
        <f>D68*$H$17</f>
        <v>270.27</v>
      </c>
      <c r="F68" s="501">
        <f>ROUND(E68*1.25,0)</f>
        <v>338</v>
      </c>
      <c r="G68" s="857">
        <f t="shared" si="0"/>
        <v>405.59999999999997</v>
      </c>
      <c r="H68" s="457"/>
    </row>
    <row r="69" spans="1:8" s="116" customFormat="1" ht="12.75">
      <c r="A69" s="1069"/>
      <c r="B69" s="20"/>
      <c r="C69" s="877" t="s">
        <v>868</v>
      </c>
      <c r="D69" s="864">
        <v>20</v>
      </c>
      <c r="E69" s="416">
        <f aca="true" t="shared" si="8" ref="E69:E77">D69*$H$17</f>
        <v>270.27</v>
      </c>
      <c r="F69" s="501">
        <f aca="true" t="shared" si="9" ref="F69:F77">ROUND(E69*1.25,0)</f>
        <v>338</v>
      </c>
      <c r="G69" s="857">
        <f t="shared" si="0"/>
        <v>405.59999999999997</v>
      </c>
      <c r="H69" s="457"/>
    </row>
    <row r="70" spans="1:8" s="116" customFormat="1" ht="12.75">
      <c r="A70" s="1069"/>
      <c r="B70" s="20"/>
      <c r="C70" s="877" t="s">
        <v>866</v>
      </c>
      <c r="D70" s="864">
        <v>20</v>
      </c>
      <c r="E70" s="416">
        <f t="shared" si="8"/>
        <v>270.27</v>
      </c>
      <c r="F70" s="501">
        <f t="shared" si="9"/>
        <v>338</v>
      </c>
      <c r="G70" s="857">
        <f t="shared" si="0"/>
        <v>405.59999999999997</v>
      </c>
      <c r="H70" s="457"/>
    </row>
    <row r="71" spans="1:8" s="116" customFormat="1" ht="12.75">
      <c r="A71" s="1069"/>
      <c r="B71" s="20"/>
      <c r="C71" s="877" t="s">
        <v>869</v>
      </c>
      <c r="D71" s="864">
        <v>20</v>
      </c>
      <c r="E71" s="416">
        <f t="shared" si="8"/>
        <v>270.27</v>
      </c>
      <c r="F71" s="501">
        <f t="shared" si="9"/>
        <v>338</v>
      </c>
      <c r="G71" s="857">
        <f t="shared" si="0"/>
        <v>405.59999999999997</v>
      </c>
      <c r="H71" s="457"/>
    </row>
    <row r="72" spans="1:8" s="116" customFormat="1" ht="12.75">
      <c r="A72" s="1069"/>
      <c r="B72" s="20"/>
      <c r="C72" s="877" t="s">
        <v>870</v>
      </c>
      <c r="D72" s="864">
        <v>20</v>
      </c>
      <c r="E72" s="416">
        <f t="shared" si="8"/>
        <v>270.27</v>
      </c>
      <c r="F72" s="501">
        <f t="shared" si="9"/>
        <v>338</v>
      </c>
      <c r="G72" s="857">
        <f t="shared" si="0"/>
        <v>405.59999999999997</v>
      </c>
      <c r="H72" s="457"/>
    </row>
    <row r="73" spans="1:8" s="116" customFormat="1" ht="12.75">
      <c r="A73" s="1069"/>
      <c r="B73" s="20"/>
      <c r="C73" s="877" t="s">
        <v>766</v>
      </c>
      <c r="D73" s="864">
        <v>20</v>
      </c>
      <c r="E73" s="416">
        <f t="shared" si="8"/>
        <v>270.27</v>
      </c>
      <c r="F73" s="501">
        <f t="shared" si="9"/>
        <v>338</v>
      </c>
      <c r="G73" s="857">
        <f t="shared" si="0"/>
        <v>405.59999999999997</v>
      </c>
      <c r="H73" s="457"/>
    </row>
    <row r="74" spans="1:8" s="116" customFormat="1" ht="12.75">
      <c r="A74" s="1069"/>
      <c r="B74" s="20"/>
      <c r="C74" s="877" t="s">
        <v>877</v>
      </c>
      <c r="D74" s="864">
        <v>20</v>
      </c>
      <c r="E74" s="416">
        <f t="shared" si="8"/>
        <v>270.27</v>
      </c>
      <c r="F74" s="501">
        <f t="shared" si="9"/>
        <v>338</v>
      </c>
      <c r="G74" s="857">
        <f t="shared" si="0"/>
        <v>405.59999999999997</v>
      </c>
      <c r="H74" s="457"/>
    </row>
    <row r="75" spans="1:8" s="116" customFormat="1" ht="12.75">
      <c r="A75" s="1069"/>
      <c r="B75" s="20"/>
      <c r="C75" s="877" t="s">
        <v>878</v>
      </c>
      <c r="D75" s="864">
        <v>20</v>
      </c>
      <c r="E75" s="416">
        <f t="shared" si="8"/>
        <v>270.27</v>
      </c>
      <c r="F75" s="501">
        <f t="shared" si="9"/>
        <v>338</v>
      </c>
      <c r="G75" s="857">
        <f t="shared" si="0"/>
        <v>405.59999999999997</v>
      </c>
      <c r="H75" s="457"/>
    </row>
    <row r="76" spans="1:8" s="116" customFormat="1" ht="12.75">
      <c r="A76" s="1069"/>
      <c r="B76" s="20"/>
      <c r="C76" s="877" t="s">
        <v>879</v>
      </c>
      <c r="D76" s="864">
        <v>20</v>
      </c>
      <c r="E76" s="416">
        <f t="shared" si="8"/>
        <v>270.27</v>
      </c>
      <c r="F76" s="501">
        <f t="shared" si="9"/>
        <v>338</v>
      </c>
      <c r="G76" s="857">
        <f t="shared" si="0"/>
        <v>405.59999999999997</v>
      </c>
      <c r="H76" s="457"/>
    </row>
    <row r="77" spans="1:8" s="116" customFormat="1" ht="12.75">
      <c r="A77" s="1069"/>
      <c r="B77" s="20"/>
      <c r="C77" s="877" t="s">
        <v>880</v>
      </c>
      <c r="D77" s="864">
        <v>20</v>
      </c>
      <c r="E77" s="416">
        <f t="shared" si="8"/>
        <v>270.27</v>
      </c>
      <c r="F77" s="501">
        <f t="shared" si="9"/>
        <v>338</v>
      </c>
      <c r="G77" s="857">
        <f t="shared" si="0"/>
        <v>405.59999999999997</v>
      </c>
      <c r="H77" s="457"/>
    </row>
    <row r="78" spans="1:8" s="116" customFormat="1" ht="15.75">
      <c r="A78" s="1069"/>
      <c r="B78" s="20"/>
      <c r="C78" s="195" t="s">
        <v>699</v>
      </c>
      <c r="D78" s="30"/>
      <c r="E78" s="321"/>
      <c r="F78" s="307"/>
      <c r="G78" s="630"/>
      <c r="H78" s="457"/>
    </row>
    <row r="79" spans="1:8" s="116" customFormat="1" ht="12.75">
      <c r="A79" s="1069"/>
      <c r="B79" s="20"/>
      <c r="C79" s="185" t="s">
        <v>206</v>
      </c>
      <c r="D79" s="26">
        <v>150</v>
      </c>
      <c r="E79" s="321">
        <f aca="true" t="shared" si="10" ref="E79:E96">D79*$H$17</f>
        <v>2027.025</v>
      </c>
      <c r="F79" s="307">
        <f aca="true" t="shared" si="11" ref="F79:F96">ROUND(E79*1.25,0)</f>
        <v>2534</v>
      </c>
      <c r="G79" s="630">
        <f t="shared" si="0"/>
        <v>3040.7999999999997</v>
      </c>
      <c r="H79" s="457"/>
    </row>
    <row r="80" spans="1:8" s="116" customFormat="1" ht="12.75">
      <c r="A80" s="1069"/>
      <c r="B80" s="20"/>
      <c r="C80" s="185" t="s">
        <v>516</v>
      </c>
      <c r="D80" s="26">
        <v>110</v>
      </c>
      <c r="E80" s="321">
        <f t="shared" si="10"/>
        <v>1486.4850000000001</v>
      </c>
      <c r="F80" s="307">
        <f t="shared" si="11"/>
        <v>1858</v>
      </c>
      <c r="G80" s="630">
        <f t="shared" si="0"/>
        <v>2229.6</v>
      </c>
      <c r="H80" s="457"/>
    </row>
    <row r="81" spans="1:8" s="116" customFormat="1" ht="12.75">
      <c r="A81" s="1069"/>
      <c r="B81" s="20"/>
      <c r="C81" s="185" t="s">
        <v>207</v>
      </c>
      <c r="D81" s="26">
        <v>30</v>
      </c>
      <c r="E81" s="321">
        <f t="shared" si="10"/>
        <v>405.40500000000003</v>
      </c>
      <c r="F81" s="307">
        <f t="shared" si="11"/>
        <v>507</v>
      </c>
      <c r="G81" s="630">
        <f t="shared" si="0"/>
        <v>608.4</v>
      </c>
      <c r="H81" s="457"/>
    </row>
    <row r="82" spans="1:8" s="116" customFormat="1" ht="12.75">
      <c r="A82" s="1069"/>
      <c r="B82" s="20"/>
      <c r="C82" s="196" t="s">
        <v>208</v>
      </c>
      <c r="D82" s="26">
        <v>45</v>
      </c>
      <c r="E82" s="321">
        <f t="shared" si="10"/>
        <v>608.1075000000001</v>
      </c>
      <c r="F82" s="307">
        <f t="shared" si="11"/>
        <v>760</v>
      </c>
      <c r="G82" s="630">
        <f t="shared" si="0"/>
        <v>912</v>
      </c>
      <c r="H82" s="457"/>
    </row>
    <row r="83" spans="1:8" s="116" customFormat="1" ht="12.75">
      <c r="A83" s="1069"/>
      <c r="B83" s="20"/>
      <c r="C83" s="185" t="s">
        <v>209</v>
      </c>
      <c r="D83" s="26">
        <v>45</v>
      </c>
      <c r="E83" s="321">
        <f t="shared" si="10"/>
        <v>608.1075000000001</v>
      </c>
      <c r="F83" s="307">
        <f t="shared" si="11"/>
        <v>760</v>
      </c>
      <c r="G83" s="630">
        <f t="shared" si="0"/>
        <v>912</v>
      </c>
      <c r="H83" s="457"/>
    </row>
    <row r="84" spans="1:8" s="116" customFormat="1" ht="12.75">
      <c r="A84" s="1069"/>
      <c r="B84" s="20"/>
      <c r="C84" s="185" t="s">
        <v>689</v>
      </c>
      <c r="D84" s="26">
        <v>100</v>
      </c>
      <c r="E84" s="321">
        <f t="shared" si="10"/>
        <v>1351.3500000000001</v>
      </c>
      <c r="F84" s="307">
        <f t="shared" si="11"/>
        <v>1689</v>
      </c>
      <c r="G84" s="630">
        <f t="shared" si="0"/>
        <v>2026.8</v>
      </c>
      <c r="H84" s="457"/>
    </row>
    <row r="85" spans="1:8" s="116" customFormat="1" ht="12.75">
      <c r="A85" s="1069"/>
      <c r="B85" s="20"/>
      <c r="C85" s="185" t="s">
        <v>210</v>
      </c>
      <c r="D85" s="26">
        <v>280</v>
      </c>
      <c r="E85" s="321">
        <f t="shared" si="10"/>
        <v>3783.78</v>
      </c>
      <c r="F85" s="307">
        <f t="shared" si="11"/>
        <v>4730</v>
      </c>
      <c r="G85" s="630">
        <f t="shared" si="0"/>
        <v>5676</v>
      </c>
      <c r="H85" s="457"/>
    </row>
    <row r="86" spans="1:8" s="116" customFormat="1" ht="15.75">
      <c r="A86" s="1069"/>
      <c r="B86" s="20"/>
      <c r="C86" s="186" t="s">
        <v>701</v>
      </c>
      <c r="D86" s="26"/>
      <c r="E86" s="321"/>
      <c r="F86" s="307"/>
      <c r="G86" s="630"/>
      <c r="H86" s="457"/>
    </row>
    <row r="87" spans="1:8" s="116" customFormat="1" ht="12.75">
      <c r="A87" s="1069"/>
      <c r="B87" s="20"/>
      <c r="C87" s="140" t="s">
        <v>702</v>
      </c>
      <c r="D87" s="28">
        <v>350</v>
      </c>
      <c r="E87" s="321">
        <f t="shared" si="10"/>
        <v>4729.725</v>
      </c>
      <c r="F87" s="307">
        <f t="shared" si="11"/>
        <v>5912</v>
      </c>
      <c r="G87" s="630">
        <f t="shared" si="0"/>
        <v>7094.4</v>
      </c>
      <c r="H87" s="457"/>
    </row>
    <row r="88" spans="1:8" s="116" customFormat="1" ht="12.75">
      <c r="A88" s="1069"/>
      <c r="B88" s="20"/>
      <c r="C88" s="143" t="s">
        <v>96</v>
      </c>
      <c r="D88" s="28">
        <v>310</v>
      </c>
      <c r="E88" s="321">
        <f t="shared" si="10"/>
        <v>4189.185</v>
      </c>
      <c r="F88" s="307">
        <f t="shared" si="11"/>
        <v>5236</v>
      </c>
      <c r="G88" s="630">
        <f t="shared" si="0"/>
        <v>6283.2</v>
      </c>
      <c r="H88" s="457"/>
    </row>
    <row r="89" spans="1:8" s="116" customFormat="1" ht="25.5">
      <c r="A89" s="1069"/>
      <c r="B89" s="20"/>
      <c r="C89" s="551" t="s">
        <v>717</v>
      </c>
      <c r="D89" s="28"/>
      <c r="E89" s="321"/>
      <c r="F89" s="307"/>
      <c r="G89" s="630"/>
      <c r="H89" s="457"/>
    </row>
    <row r="90" spans="1:8" s="116" customFormat="1" ht="13.5" customHeight="1">
      <c r="A90" s="1069"/>
      <c r="B90" s="20"/>
      <c r="C90" s="866" t="s">
        <v>857</v>
      </c>
      <c r="D90" s="525">
        <v>240</v>
      </c>
      <c r="E90" s="416">
        <f t="shared" si="10"/>
        <v>3243.2400000000002</v>
      </c>
      <c r="F90" s="501">
        <f t="shared" si="11"/>
        <v>4054</v>
      </c>
      <c r="G90" s="857">
        <f t="shared" si="0"/>
        <v>4864.8</v>
      </c>
      <c r="H90" s="457"/>
    </row>
    <row r="91" spans="1:8" s="116" customFormat="1" ht="12.75" customHeight="1">
      <c r="A91" s="1069"/>
      <c r="B91" s="20"/>
      <c r="C91" s="866" t="s">
        <v>858</v>
      </c>
      <c r="D91" s="525">
        <v>240</v>
      </c>
      <c r="E91" s="416">
        <f t="shared" si="10"/>
        <v>3243.2400000000002</v>
      </c>
      <c r="F91" s="501">
        <f t="shared" si="11"/>
        <v>4054</v>
      </c>
      <c r="G91" s="857">
        <f t="shared" si="0"/>
        <v>4864.8</v>
      </c>
      <c r="H91" s="457"/>
    </row>
    <row r="92" spans="1:8" s="116" customFormat="1" ht="12.75" customHeight="1">
      <c r="A92" s="1069"/>
      <c r="B92" s="20"/>
      <c r="C92" s="866" t="s">
        <v>859</v>
      </c>
      <c r="D92" s="525">
        <v>240</v>
      </c>
      <c r="E92" s="416">
        <f t="shared" si="10"/>
        <v>3243.2400000000002</v>
      </c>
      <c r="F92" s="501">
        <f t="shared" si="11"/>
        <v>4054</v>
      </c>
      <c r="G92" s="857">
        <f aca="true" t="shared" si="12" ref="G92:G154">F92*1.2</f>
        <v>4864.8</v>
      </c>
      <c r="H92" s="457"/>
    </row>
    <row r="93" spans="1:8" s="116" customFormat="1" ht="27.75" customHeight="1">
      <c r="A93" s="1069"/>
      <c r="B93" s="20"/>
      <c r="C93" s="551" t="s">
        <v>718</v>
      </c>
      <c r="D93" s="28"/>
      <c r="E93" s="321"/>
      <c r="F93" s="307"/>
      <c r="G93" s="630"/>
      <c r="H93" s="457"/>
    </row>
    <row r="94" spans="1:8" s="116" customFormat="1" ht="14.25" customHeight="1">
      <c r="A94" s="1069"/>
      <c r="B94" s="20"/>
      <c r="C94" s="866" t="s">
        <v>857</v>
      </c>
      <c r="D94" s="525">
        <v>240</v>
      </c>
      <c r="E94" s="416">
        <f t="shared" si="10"/>
        <v>3243.2400000000002</v>
      </c>
      <c r="F94" s="501">
        <f t="shared" si="11"/>
        <v>4054</v>
      </c>
      <c r="G94" s="857">
        <f t="shared" si="12"/>
        <v>4864.8</v>
      </c>
      <c r="H94" s="457"/>
    </row>
    <row r="95" spans="1:8" s="116" customFormat="1" ht="14.25" customHeight="1">
      <c r="A95" s="1069"/>
      <c r="B95" s="20"/>
      <c r="C95" s="866" t="s">
        <v>858</v>
      </c>
      <c r="D95" s="525">
        <v>240</v>
      </c>
      <c r="E95" s="416">
        <f t="shared" si="10"/>
        <v>3243.2400000000002</v>
      </c>
      <c r="F95" s="501">
        <f t="shared" si="11"/>
        <v>4054</v>
      </c>
      <c r="G95" s="857">
        <f t="shared" si="12"/>
        <v>4864.8</v>
      </c>
      <c r="H95" s="457"/>
    </row>
    <row r="96" spans="1:8" s="116" customFormat="1" ht="14.25" customHeight="1">
      <c r="A96" s="1069"/>
      <c r="B96" s="20"/>
      <c r="C96" s="866" t="s">
        <v>859</v>
      </c>
      <c r="D96" s="525">
        <v>240</v>
      </c>
      <c r="E96" s="416">
        <f t="shared" si="10"/>
        <v>3243.2400000000002</v>
      </c>
      <c r="F96" s="501">
        <f t="shared" si="11"/>
        <v>4054</v>
      </c>
      <c r="G96" s="857">
        <f t="shared" si="12"/>
        <v>4864.8</v>
      </c>
      <c r="H96" s="457"/>
    </row>
    <row r="97" spans="1:8" s="116" customFormat="1" ht="14.25" customHeight="1">
      <c r="A97" s="1069"/>
      <c r="B97" s="20"/>
      <c r="C97" s="133" t="s">
        <v>658</v>
      </c>
      <c r="D97" s="28"/>
      <c r="E97" s="325"/>
      <c r="F97" s="307"/>
      <c r="G97" s="630"/>
      <c r="H97" s="457"/>
    </row>
    <row r="98" spans="1:8" s="116" customFormat="1" ht="25.5" customHeight="1">
      <c r="A98" s="1069"/>
      <c r="B98" s="20"/>
      <c r="C98" s="554" t="s">
        <v>211</v>
      </c>
      <c r="D98" s="525"/>
      <c r="E98" s="555"/>
      <c r="F98" s="501"/>
      <c r="G98" s="630"/>
      <c r="H98" s="552"/>
    </row>
    <row r="99" spans="1:8" s="116" customFormat="1" ht="40.5" customHeight="1">
      <c r="A99" s="1069"/>
      <c r="B99" s="20"/>
      <c r="C99" s="143" t="s">
        <v>124</v>
      </c>
      <c r="D99" s="38">
        <v>60</v>
      </c>
      <c r="E99" s="321">
        <f>D99*$H$18</f>
        <v>747.18</v>
      </c>
      <c r="F99" s="307">
        <f>ROUND(E99*1.25,0)</f>
        <v>934</v>
      </c>
      <c r="G99" s="630">
        <f t="shared" si="12"/>
        <v>1120.8</v>
      </c>
      <c r="H99" s="382"/>
    </row>
    <row r="100" spans="1:8" s="116" customFormat="1" ht="38.25">
      <c r="A100" s="1069"/>
      <c r="B100" s="20"/>
      <c r="C100" s="191" t="s">
        <v>71</v>
      </c>
      <c r="D100" s="38">
        <v>60</v>
      </c>
      <c r="E100" s="321">
        <f aca="true" t="shared" si="13" ref="E100:E113">D100*$H$18</f>
        <v>747.18</v>
      </c>
      <c r="F100" s="307">
        <f aca="true" t="shared" si="14" ref="F100:F113">ROUND(E100*1.25,0)</f>
        <v>934</v>
      </c>
      <c r="G100" s="630">
        <f t="shared" si="12"/>
        <v>1120.8</v>
      </c>
      <c r="H100" s="382"/>
    </row>
    <row r="101" spans="1:8" s="116" customFormat="1" ht="12.75">
      <c r="A101" s="1069"/>
      <c r="B101" s="20"/>
      <c r="C101" s="143" t="s">
        <v>125</v>
      </c>
      <c r="D101" s="38">
        <v>60</v>
      </c>
      <c r="E101" s="321">
        <f t="shared" si="13"/>
        <v>747.18</v>
      </c>
      <c r="F101" s="307">
        <f t="shared" si="14"/>
        <v>934</v>
      </c>
      <c r="G101" s="630">
        <f t="shared" si="12"/>
        <v>1120.8</v>
      </c>
      <c r="H101" s="382"/>
    </row>
    <row r="102" spans="1:8" s="116" customFormat="1" ht="25.5">
      <c r="A102" s="1069"/>
      <c r="B102" s="20"/>
      <c r="C102" s="191" t="s">
        <v>72</v>
      </c>
      <c r="D102" s="38">
        <v>60</v>
      </c>
      <c r="E102" s="321">
        <f t="shared" si="13"/>
        <v>747.18</v>
      </c>
      <c r="F102" s="307">
        <f t="shared" si="14"/>
        <v>934</v>
      </c>
      <c r="G102" s="630">
        <f t="shared" si="12"/>
        <v>1120.8</v>
      </c>
      <c r="H102" s="382"/>
    </row>
    <row r="103" spans="1:8" s="116" customFormat="1" ht="25.5">
      <c r="A103" s="1069"/>
      <c r="B103" s="20"/>
      <c r="C103" s="143" t="s">
        <v>73</v>
      </c>
      <c r="D103" s="38">
        <v>60</v>
      </c>
      <c r="E103" s="321">
        <f t="shared" si="13"/>
        <v>747.18</v>
      </c>
      <c r="F103" s="307">
        <f t="shared" si="14"/>
        <v>934</v>
      </c>
      <c r="G103" s="630">
        <f t="shared" si="12"/>
        <v>1120.8</v>
      </c>
      <c r="H103" s="382"/>
    </row>
    <row r="104" spans="1:8" s="116" customFormat="1" ht="13.5" customHeight="1">
      <c r="A104" s="1069"/>
      <c r="B104" s="20"/>
      <c r="C104" s="143" t="s">
        <v>202</v>
      </c>
      <c r="D104" s="38">
        <v>45</v>
      </c>
      <c r="E104" s="321">
        <f t="shared" si="13"/>
        <v>560.385</v>
      </c>
      <c r="F104" s="307">
        <f t="shared" si="14"/>
        <v>700</v>
      </c>
      <c r="G104" s="630">
        <f t="shared" si="12"/>
        <v>840</v>
      </c>
      <c r="H104" s="382"/>
    </row>
    <row r="105" spans="1:8" s="116" customFormat="1" ht="12.75">
      <c r="A105" s="1069"/>
      <c r="B105" s="20"/>
      <c r="C105" s="556" t="s">
        <v>98</v>
      </c>
      <c r="D105" s="525"/>
      <c r="E105" s="321"/>
      <c r="F105" s="501"/>
      <c r="G105" s="630"/>
      <c r="H105" s="553"/>
    </row>
    <row r="106" spans="1:8" s="116" customFormat="1" ht="12.75">
      <c r="A106" s="1069"/>
      <c r="B106" s="20"/>
      <c r="C106" s="143" t="s">
        <v>328</v>
      </c>
      <c r="D106" s="38">
        <v>50</v>
      </c>
      <c r="E106" s="321">
        <f t="shared" si="13"/>
        <v>622.65</v>
      </c>
      <c r="F106" s="307">
        <f t="shared" si="14"/>
        <v>778</v>
      </c>
      <c r="G106" s="630">
        <f t="shared" si="12"/>
        <v>933.5999999999999</v>
      </c>
      <c r="H106" s="382"/>
    </row>
    <row r="107" spans="1:8" s="116" customFormat="1" ht="12.75">
      <c r="A107" s="1069"/>
      <c r="B107" s="20"/>
      <c r="C107" s="143" t="s">
        <v>706</v>
      </c>
      <c r="D107" s="38">
        <v>45</v>
      </c>
      <c r="E107" s="321">
        <f t="shared" si="13"/>
        <v>560.385</v>
      </c>
      <c r="F107" s="307">
        <f t="shared" si="14"/>
        <v>700</v>
      </c>
      <c r="G107" s="630">
        <f t="shared" si="12"/>
        <v>840</v>
      </c>
      <c r="H107" s="382"/>
    </row>
    <row r="108" spans="1:8" s="116" customFormat="1" ht="12.75" customHeight="1">
      <c r="A108" s="1069"/>
      <c r="B108" s="20"/>
      <c r="C108" s="143" t="s">
        <v>222</v>
      </c>
      <c r="D108" s="38">
        <v>50</v>
      </c>
      <c r="E108" s="321">
        <f t="shared" si="13"/>
        <v>622.65</v>
      </c>
      <c r="F108" s="307">
        <f t="shared" si="14"/>
        <v>778</v>
      </c>
      <c r="G108" s="630">
        <f t="shared" si="12"/>
        <v>933.5999999999999</v>
      </c>
      <c r="H108" s="382"/>
    </row>
    <row r="109" spans="1:8" s="116" customFormat="1" ht="12.75">
      <c r="A109" s="1069"/>
      <c r="B109" s="20"/>
      <c r="C109" s="197" t="s">
        <v>97</v>
      </c>
      <c r="D109" s="38">
        <v>35</v>
      </c>
      <c r="E109" s="321">
        <f t="shared" si="13"/>
        <v>435.85499999999996</v>
      </c>
      <c r="F109" s="307">
        <f t="shared" si="14"/>
        <v>545</v>
      </c>
      <c r="G109" s="630">
        <f t="shared" si="12"/>
        <v>654</v>
      </c>
      <c r="H109" s="382"/>
    </row>
    <row r="110" spans="1:8" s="116" customFormat="1" ht="12.75">
      <c r="A110" s="1069"/>
      <c r="B110" s="20"/>
      <c r="C110" s="146" t="s">
        <v>199</v>
      </c>
      <c r="D110" s="38">
        <v>50</v>
      </c>
      <c r="E110" s="321">
        <f t="shared" si="13"/>
        <v>622.65</v>
      </c>
      <c r="F110" s="307">
        <f t="shared" si="14"/>
        <v>778</v>
      </c>
      <c r="G110" s="630">
        <f t="shared" si="12"/>
        <v>933.5999999999999</v>
      </c>
      <c r="H110" s="382"/>
    </row>
    <row r="111" spans="1:8" s="116" customFormat="1" ht="12.75">
      <c r="A111" s="1069"/>
      <c r="B111" s="20"/>
      <c r="C111" s="146" t="s">
        <v>200</v>
      </c>
      <c r="D111" s="38">
        <v>120</v>
      </c>
      <c r="E111" s="321">
        <f t="shared" si="13"/>
        <v>1494.36</v>
      </c>
      <c r="F111" s="307">
        <f t="shared" si="14"/>
        <v>1868</v>
      </c>
      <c r="G111" s="630">
        <f t="shared" si="12"/>
        <v>2241.6</v>
      </c>
      <c r="H111" s="382"/>
    </row>
    <row r="112" spans="1:8" s="116" customFormat="1" ht="12.75">
      <c r="A112" s="1069"/>
      <c r="B112" s="20"/>
      <c r="C112" s="143" t="s">
        <v>707</v>
      </c>
      <c r="D112" s="38">
        <v>120</v>
      </c>
      <c r="E112" s="321">
        <f t="shared" si="13"/>
        <v>1494.36</v>
      </c>
      <c r="F112" s="307">
        <f t="shared" si="14"/>
        <v>1868</v>
      </c>
      <c r="G112" s="630">
        <f t="shared" si="12"/>
        <v>2241.6</v>
      </c>
      <c r="H112" s="382"/>
    </row>
    <row r="113" spans="1:8" s="116" customFormat="1" ht="13.5" customHeight="1">
      <c r="A113" s="1069"/>
      <c r="B113" s="20"/>
      <c r="C113" s="143" t="s">
        <v>202</v>
      </c>
      <c r="D113" s="38">
        <v>45</v>
      </c>
      <c r="E113" s="321">
        <f t="shared" si="13"/>
        <v>560.385</v>
      </c>
      <c r="F113" s="307">
        <f t="shared" si="14"/>
        <v>700</v>
      </c>
      <c r="G113" s="630">
        <f t="shared" si="12"/>
        <v>840</v>
      </c>
      <c r="H113" s="382"/>
    </row>
    <row r="114" spans="1:8" s="116" customFormat="1" ht="13.5" customHeight="1">
      <c r="A114" s="1069"/>
      <c r="B114" s="20"/>
      <c r="C114" s="190" t="s">
        <v>710</v>
      </c>
      <c r="D114" s="38"/>
      <c r="E114" s="321"/>
      <c r="F114" s="307"/>
      <c r="G114" s="630"/>
      <c r="H114" s="382"/>
    </row>
    <row r="115" spans="1:8" s="116" customFormat="1" ht="25.5">
      <c r="A115" s="1069"/>
      <c r="B115" s="20"/>
      <c r="C115" s="143" t="s">
        <v>748</v>
      </c>
      <c r="D115" s="38">
        <v>90</v>
      </c>
      <c r="E115" s="321">
        <f>D115*$H$16</f>
        <v>1120.77</v>
      </c>
      <c r="F115" s="307">
        <f>ROUND(E115*1.25,0)</f>
        <v>1401</v>
      </c>
      <c r="G115" s="630">
        <f t="shared" si="12"/>
        <v>1681.2</v>
      </c>
      <c r="H115" s="382"/>
    </row>
    <row r="116" spans="1:8" s="116" customFormat="1" ht="15.75">
      <c r="A116" s="1069"/>
      <c r="B116" s="20"/>
      <c r="C116" s="190" t="s">
        <v>711</v>
      </c>
      <c r="D116" s="38"/>
      <c r="E116" s="321"/>
      <c r="F116" s="307"/>
      <c r="G116" s="630"/>
      <c r="H116" s="382"/>
    </row>
    <row r="117" spans="1:8" s="116" customFormat="1" ht="12.75">
      <c r="A117" s="1069"/>
      <c r="B117" s="20"/>
      <c r="C117" s="143" t="s">
        <v>712</v>
      </c>
      <c r="D117" s="38">
        <v>170</v>
      </c>
      <c r="E117" s="321">
        <f>D117*$H$19</f>
        <v>2224.11</v>
      </c>
      <c r="F117" s="307">
        <f>ROUND(E117*1.25,0)</f>
        <v>2780</v>
      </c>
      <c r="G117" s="630">
        <f t="shared" si="12"/>
        <v>3336</v>
      </c>
      <c r="H117" s="382"/>
    </row>
    <row r="118" spans="1:8" s="116" customFormat="1" ht="13.5" thickBot="1">
      <c r="A118" s="1069"/>
      <c r="B118" s="20"/>
      <c r="C118" s="143" t="s">
        <v>713</v>
      </c>
      <c r="D118" s="38">
        <v>590</v>
      </c>
      <c r="E118" s="321">
        <f>D118*$H$19</f>
        <v>7718.970000000001</v>
      </c>
      <c r="F118" s="307">
        <f>ROUND(E118*1.25,0)</f>
        <v>9649</v>
      </c>
      <c r="G118" s="630">
        <f t="shared" si="12"/>
        <v>11578.8</v>
      </c>
      <c r="H118" s="382"/>
    </row>
    <row r="119" spans="1:8" s="116" customFormat="1" ht="51.75" thickBot="1">
      <c r="A119" s="1118" t="s">
        <v>255</v>
      </c>
      <c r="B119" s="48" t="s">
        <v>223</v>
      </c>
      <c r="C119" s="324"/>
      <c r="D119" s="316"/>
      <c r="E119" s="316"/>
      <c r="F119" s="317"/>
      <c r="G119" s="630"/>
      <c r="H119" s="381"/>
    </row>
    <row r="120" spans="1:8" s="116" customFormat="1" ht="15.75">
      <c r="A120" s="1069"/>
      <c r="B120" s="20"/>
      <c r="C120" s="194" t="s">
        <v>700</v>
      </c>
      <c r="D120" s="262"/>
      <c r="E120" s="262"/>
      <c r="F120" s="319"/>
      <c r="G120" s="630"/>
      <c r="H120" s="381"/>
    </row>
    <row r="121" spans="1:8" s="116" customFormat="1" ht="12.75">
      <c r="A121" s="1069"/>
      <c r="B121" s="20"/>
      <c r="C121" s="863" t="s">
        <v>868</v>
      </c>
      <c r="D121" s="864">
        <v>20</v>
      </c>
      <c r="E121" s="416">
        <f>D121*$H$17</f>
        <v>270.27</v>
      </c>
      <c r="F121" s="501">
        <f>ROUND(E121*1.25,0)</f>
        <v>338</v>
      </c>
      <c r="G121" s="857">
        <f t="shared" si="12"/>
        <v>405.59999999999997</v>
      </c>
      <c r="H121" s="457"/>
    </row>
    <row r="122" spans="1:8" s="116" customFormat="1" ht="12.75">
      <c r="A122" s="1069"/>
      <c r="B122" s="20"/>
      <c r="C122" s="863" t="s">
        <v>866</v>
      </c>
      <c r="D122" s="864">
        <v>20</v>
      </c>
      <c r="E122" s="416">
        <f aca="true" t="shared" si="15" ref="E122:E129">D122*$H$17</f>
        <v>270.27</v>
      </c>
      <c r="F122" s="501">
        <f aca="true" t="shared" si="16" ref="F122:F129">ROUND(E122*1.25,0)</f>
        <v>338</v>
      </c>
      <c r="G122" s="857">
        <f aca="true" t="shared" si="17" ref="G122:G129">F122*1.2</f>
        <v>405.59999999999997</v>
      </c>
      <c r="H122" s="457"/>
    </row>
    <row r="123" spans="1:8" s="116" customFormat="1" ht="12.75">
      <c r="A123" s="1069"/>
      <c r="B123" s="20"/>
      <c r="C123" s="863" t="s">
        <v>869</v>
      </c>
      <c r="D123" s="864">
        <v>20</v>
      </c>
      <c r="E123" s="416">
        <f t="shared" si="15"/>
        <v>270.27</v>
      </c>
      <c r="F123" s="501">
        <f t="shared" si="16"/>
        <v>338</v>
      </c>
      <c r="G123" s="857">
        <f t="shared" si="17"/>
        <v>405.59999999999997</v>
      </c>
      <c r="H123" s="457"/>
    </row>
    <row r="124" spans="1:8" s="116" customFormat="1" ht="12.75">
      <c r="A124" s="1069"/>
      <c r="B124" s="20"/>
      <c r="C124" s="863" t="s">
        <v>870</v>
      </c>
      <c r="D124" s="864">
        <v>20</v>
      </c>
      <c r="E124" s="416">
        <f t="shared" si="15"/>
        <v>270.27</v>
      </c>
      <c r="F124" s="501">
        <f t="shared" si="16"/>
        <v>338</v>
      </c>
      <c r="G124" s="857">
        <f t="shared" si="17"/>
        <v>405.59999999999997</v>
      </c>
      <c r="H124" s="457"/>
    </row>
    <row r="125" spans="1:8" s="116" customFormat="1" ht="12.75">
      <c r="A125" s="1069"/>
      <c r="B125" s="20"/>
      <c r="C125" s="863" t="s">
        <v>766</v>
      </c>
      <c r="D125" s="864">
        <v>20</v>
      </c>
      <c r="E125" s="416">
        <f t="shared" si="15"/>
        <v>270.27</v>
      </c>
      <c r="F125" s="501">
        <f t="shared" si="16"/>
        <v>338</v>
      </c>
      <c r="G125" s="857">
        <f t="shared" si="17"/>
        <v>405.59999999999997</v>
      </c>
      <c r="H125" s="457"/>
    </row>
    <row r="126" spans="1:8" s="116" customFormat="1" ht="12.75">
      <c r="A126" s="1069"/>
      <c r="B126" s="20"/>
      <c r="C126" s="863" t="s">
        <v>877</v>
      </c>
      <c r="D126" s="864">
        <v>20</v>
      </c>
      <c r="E126" s="416">
        <f t="shared" si="15"/>
        <v>270.27</v>
      </c>
      <c r="F126" s="501">
        <f t="shared" si="16"/>
        <v>338</v>
      </c>
      <c r="G126" s="857">
        <f t="shared" si="17"/>
        <v>405.59999999999997</v>
      </c>
      <c r="H126" s="457"/>
    </row>
    <row r="127" spans="1:8" s="116" customFormat="1" ht="12.75">
      <c r="A127" s="1069"/>
      <c r="B127" s="20"/>
      <c r="C127" s="863" t="s">
        <v>878</v>
      </c>
      <c r="D127" s="864">
        <v>20</v>
      </c>
      <c r="E127" s="416">
        <f t="shared" si="15"/>
        <v>270.27</v>
      </c>
      <c r="F127" s="501">
        <f t="shared" si="16"/>
        <v>338</v>
      </c>
      <c r="G127" s="857">
        <f t="shared" si="17"/>
        <v>405.59999999999997</v>
      </c>
      <c r="H127" s="457"/>
    </row>
    <row r="128" spans="1:8" s="116" customFormat="1" ht="12.75">
      <c r="A128" s="1069"/>
      <c r="B128" s="20"/>
      <c r="C128" s="863" t="s">
        <v>880</v>
      </c>
      <c r="D128" s="864">
        <v>20</v>
      </c>
      <c r="E128" s="416">
        <f t="shared" si="15"/>
        <v>270.27</v>
      </c>
      <c r="F128" s="501">
        <f t="shared" si="16"/>
        <v>338</v>
      </c>
      <c r="G128" s="857">
        <f t="shared" si="17"/>
        <v>405.59999999999997</v>
      </c>
      <c r="H128" s="457"/>
    </row>
    <row r="129" spans="1:8" s="116" customFormat="1" ht="12.75">
      <c r="A129" s="1069"/>
      <c r="B129" s="20"/>
      <c r="C129" s="863" t="s">
        <v>881</v>
      </c>
      <c r="D129" s="864">
        <v>20</v>
      </c>
      <c r="E129" s="416">
        <f t="shared" si="15"/>
        <v>270.27</v>
      </c>
      <c r="F129" s="501">
        <f t="shared" si="16"/>
        <v>338</v>
      </c>
      <c r="G129" s="857">
        <f t="shared" si="17"/>
        <v>405.59999999999997</v>
      </c>
      <c r="H129" s="457"/>
    </row>
    <row r="130" spans="1:8" s="116" customFormat="1" ht="15.75">
      <c r="A130" s="1069"/>
      <c r="B130" s="20"/>
      <c r="C130" s="141" t="s">
        <v>699</v>
      </c>
      <c r="D130" s="30"/>
      <c r="E130" s="321"/>
      <c r="F130" s="307"/>
      <c r="G130" s="630"/>
      <c r="H130" s="457"/>
    </row>
    <row r="131" spans="1:8" s="116" customFormat="1" ht="12.75">
      <c r="A131" s="1069"/>
      <c r="B131" s="20"/>
      <c r="C131" s="143" t="s">
        <v>688</v>
      </c>
      <c r="D131" s="30">
        <v>100</v>
      </c>
      <c r="E131" s="321">
        <f aca="true" t="shared" si="18" ref="E131:E146">D131*$H$17</f>
        <v>1351.3500000000001</v>
      </c>
      <c r="F131" s="307">
        <f aca="true" t="shared" si="19" ref="F131:F145">ROUND(E131*1.25,0)</f>
        <v>1689</v>
      </c>
      <c r="G131" s="630">
        <f t="shared" si="12"/>
        <v>2026.8</v>
      </c>
      <c r="H131" s="457"/>
    </row>
    <row r="132" spans="1:8" s="116" customFormat="1" ht="12.75">
      <c r="A132" s="1069"/>
      <c r="B132" s="20"/>
      <c r="C132" s="143" t="s">
        <v>689</v>
      </c>
      <c r="D132" s="30">
        <v>100</v>
      </c>
      <c r="E132" s="321">
        <f t="shared" si="18"/>
        <v>1351.3500000000001</v>
      </c>
      <c r="F132" s="307">
        <f t="shared" si="19"/>
        <v>1689</v>
      </c>
      <c r="G132" s="630">
        <f t="shared" si="12"/>
        <v>2026.8</v>
      </c>
      <c r="H132" s="457"/>
    </row>
    <row r="133" spans="1:8" s="116" customFormat="1" ht="12.75">
      <c r="A133" s="1069"/>
      <c r="B133" s="20"/>
      <c r="C133" s="143" t="s">
        <v>691</v>
      </c>
      <c r="D133" s="30">
        <v>110</v>
      </c>
      <c r="E133" s="321">
        <f t="shared" si="18"/>
        <v>1486.4850000000001</v>
      </c>
      <c r="F133" s="307">
        <f t="shared" si="19"/>
        <v>1858</v>
      </c>
      <c r="G133" s="630">
        <f t="shared" si="12"/>
        <v>2229.6</v>
      </c>
      <c r="H133" s="457"/>
    </row>
    <row r="134" spans="1:8" s="116" customFormat="1" ht="12.75">
      <c r="A134" s="1069"/>
      <c r="B134" s="20"/>
      <c r="C134" s="143" t="s">
        <v>112</v>
      </c>
      <c r="D134" s="30">
        <v>30</v>
      </c>
      <c r="E134" s="321">
        <f t="shared" si="18"/>
        <v>405.40500000000003</v>
      </c>
      <c r="F134" s="307">
        <f t="shared" si="19"/>
        <v>507</v>
      </c>
      <c r="G134" s="630">
        <f t="shared" si="12"/>
        <v>608.4</v>
      </c>
      <c r="H134" s="457"/>
    </row>
    <row r="135" spans="1:8" s="116" customFormat="1" ht="12.75">
      <c r="A135" s="1069"/>
      <c r="B135" s="20"/>
      <c r="C135" s="185" t="s">
        <v>978</v>
      </c>
      <c r="D135" s="30">
        <v>180</v>
      </c>
      <c r="E135" s="321">
        <f t="shared" si="18"/>
        <v>2432.4300000000003</v>
      </c>
      <c r="F135" s="307">
        <f t="shared" si="19"/>
        <v>3041</v>
      </c>
      <c r="G135" s="630">
        <f t="shared" si="12"/>
        <v>3649.2</v>
      </c>
      <c r="H135" s="457"/>
    </row>
    <row r="136" spans="1:8" s="116" customFormat="1" ht="12.75">
      <c r="A136" s="1069"/>
      <c r="B136" s="20"/>
      <c r="C136" s="185" t="s">
        <v>693</v>
      </c>
      <c r="D136" s="30">
        <v>150</v>
      </c>
      <c r="E136" s="321">
        <f t="shared" si="18"/>
        <v>2027.025</v>
      </c>
      <c r="F136" s="307">
        <f t="shared" si="19"/>
        <v>2534</v>
      </c>
      <c r="G136" s="630">
        <f t="shared" si="12"/>
        <v>3040.7999999999997</v>
      </c>
      <c r="H136" s="457"/>
    </row>
    <row r="137" spans="1:8" s="116" customFormat="1" ht="15.75">
      <c r="A137" s="1069"/>
      <c r="B137" s="20"/>
      <c r="C137" s="186" t="s">
        <v>701</v>
      </c>
      <c r="D137" s="30"/>
      <c r="E137" s="321"/>
      <c r="F137" s="307"/>
      <c r="G137" s="630"/>
      <c r="H137" s="457"/>
    </row>
    <row r="138" spans="1:8" s="116" customFormat="1" ht="12.75">
      <c r="A138" s="1069"/>
      <c r="B138" s="20"/>
      <c r="C138" s="140" t="s">
        <v>702</v>
      </c>
      <c r="D138" s="28">
        <v>350</v>
      </c>
      <c r="E138" s="321">
        <f t="shared" si="18"/>
        <v>4729.725</v>
      </c>
      <c r="F138" s="307">
        <f t="shared" si="19"/>
        <v>5912</v>
      </c>
      <c r="G138" s="630">
        <f t="shared" si="12"/>
        <v>7094.4</v>
      </c>
      <c r="H138" s="457"/>
    </row>
    <row r="139" spans="1:8" s="116" customFormat="1" ht="25.5">
      <c r="A139" s="1069"/>
      <c r="B139" s="20"/>
      <c r="C139" s="551" t="s">
        <v>717</v>
      </c>
      <c r="D139" s="28"/>
      <c r="E139" s="321"/>
      <c r="F139" s="307"/>
      <c r="G139" s="630"/>
      <c r="H139" s="457"/>
    </row>
    <row r="140" spans="1:8" s="116" customFormat="1" ht="15" customHeight="1">
      <c r="A140" s="1069"/>
      <c r="B140" s="20"/>
      <c r="C140" s="866" t="s">
        <v>857</v>
      </c>
      <c r="D140" s="525">
        <v>240</v>
      </c>
      <c r="E140" s="416">
        <f t="shared" si="18"/>
        <v>3243.2400000000002</v>
      </c>
      <c r="F140" s="501">
        <f t="shared" si="19"/>
        <v>4054</v>
      </c>
      <c r="G140" s="857">
        <f t="shared" si="12"/>
        <v>4864.8</v>
      </c>
      <c r="H140" s="457"/>
    </row>
    <row r="141" spans="1:8" s="116" customFormat="1" ht="15" customHeight="1">
      <c r="A141" s="1069"/>
      <c r="B141" s="20"/>
      <c r="C141" s="866" t="s">
        <v>858</v>
      </c>
      <c r="D141" s="525">
        <v>240</v>
      </c>
      <c r="E141" s="416">
        <f t="shared" si="18"/>
        <v>3243.2400000000002</v>
      </c>
      <c r="F141" s="501">
        <f t="shared" si="19"/>
        <v>4054</v>
      </c>
      <c r="G141" s="857">
        <f t="shared" si="12"/>
        <v>4864.8</v>
      </c>
      <c r="H141" s="457"/>
    </row>
    <row r="142" spans="1:8" s="116" customFormat="1" ht="15" customHeight="1">
      <c r="A142" s="1069"/>
      <c r="B142" s="20"/>
      <c r="C142" s="866" t="s">
        <v>859</v>
      </c>
      <c r="D142" s="525">
        <v>240</v>
      </c>
      <c r="E142" s="416">
        <f t="shared" si="18"/>
        <v>3243.2400000000002</v>
      </c>
      <c r="F142" s="501">
        <f t="shared" si="19"/>
        <v>4054</v>
      </c>
      <c r="G142" s="857">
        <f t="shared" si="12"/>
        <v>4864.8</v>
      </c>
      <c r="H142" s="457"/>
    </row>
    <row r="143" spans="1:8" s="116" customFormat="1" ht="21.75" customHeight="1">
      <c r="A143" s="1069"/>
      <c r="B143" s="20"/>
      <c r="C143" s="551" t="s">
        <v>718</v>
      </c>
      <c r="D143" s="28"/>
      <c r="E143" s="321"/>
      <c r="F143" s="307"/>
      <c r="G143" s="630"/>
      <c r="H143" s="457"/>
    </row>
    <row r="144" spans="1:8" s="116" customFormat="1" ht="15.75" customHeight="1">
      <c r="A144" s="1069"/>
      <c r="B144" s="20"/>
      <c r="C144" s="866" t="s">
        <v>857</v>
      </c>
      <c r="D144" s="525">
        <v>240</v>
      </c>
      <c r="E144" s="416">
        <f t="shared" si="18"/>
        <v>3243.2400000000002</v>
      </c>
      <c r="F144" s="501">
        <f t="shared" si="19"/>
        <v>4054</v>
      </c>
      <c r="G144" s="857">
        <f t="shared" si="12"/>
        <v>4864.8</v>
      </c>
      <c r="H144" s="457"/>
    </row>
    <row r="145" spans="1:8" s="116" customFormat="1" ht="15.75" customHeight="1">
      <c r="A145" s="1069"/>
      <c r="B145" s="20"/>
      <c r="C145" s="866" t="s">
        <v>858</v>
      </c>
      <c r="D145" s="525">
        <v>240</v>
      </c>
      <c r="E145" s="416">
        <f t="shared" si="18"/>
        <v>3243.2400000000002</v>
      </c>
      <c r="F145" s="501">
        <f t="shared" si="19"/>
        <v>4054</v>
      </c>
      <c r="G145" s="857">
        <f t="shared" si="12"/>
        <v>4864.8</v>
      </c>
      <c r="H145" s="457"/>
    </row>
    <row r="146" spans="1:8" s="116" customFormat="1" ht="15.75" customHeight="1">
      <c r="A146" s="1069"/>
      <c r="B146" s="20"/>
      <c r="C146" s="866" t="s">
        <v>859</v>
      </c>
      <c r="D146" s="525">
        <v>240</v>
      </c>
      <c r="E146" s="416">
        <f t="shared" si="18"/>
        <v>3243.2400000000002</v>
      </c>
      <c r="F146" s="501">
        <f>ROUND(E146*1.25,0)</f>
        <v>4054</v>
      </c>
      <c r="G146" s="857">
        <f t="shared" si="12"/>
        <v>4864.8</v>
      </c>
      <c r="H146" s="457"/>
    </row>
    <row r="147" spans="1:8" s="116" customFormat="1" ht="15.75" customHeight="1">
      <c r="A147" s="1069"/>
      <c r="B147" s="20"/>
      <c r="C147" s="133" t="s">
        <v>658</v>
      </c>
      <c r="D147" s="28"/>
      <c r="E147" s="325"/>
      <c r="F147" s="307"/>
      <c r="G147" s="630"/>
      <c r="H147" s="457"/>
    </row>
    <row r="148" spans="1:8" s="116" customFormat="1" ht="15.75" customHeight="1">
      <c r="A148" s="1069"/>
      <c r="B148" s="20"/>
      <c r="C148" s="198" t="s">
        <v>53</v>
      </c>
      <c r="D148" s="38">
        <v>50</v>
      </c>
      <c r="E148" s="321">
        <f>D148*$H$18</f>
        <v>622.65</v>
      </c>
      <c r="F148" s="307">
        <f>ROUND(E148*1.25,0)</f>
        <v>778</v>
      </c>
      <c r="G148" s="630">
        <f t="shared" si="12"/>
        <v>933.5999999999999</v>
      </c>
      <c r="H148" s="382"/>
    </row>
    <row r="149" spans="1:8" s="116" customFormat="1" ht="15.75" customHeight="1">
      <c r="A149" s="1069"/>
      <c r="B149" s="20"/>
      <c r="C149" s="198" t="s">
        <v>202</v>
      </c>
      <c r="D149" s="38">
        <v>45</v>
      </c>
      <c r="E149" s="321">
        <f aca="true" t="shared" si="20" ref="E149:E158">D149*$H$18</f>
        <v>560.385</v>
      </c>
      <c r="F149" s="307">
        <f aca="true" t="shared" si="21" ref="F149:F158">ROUND(E149*1.25,0)</f>
        <v>700</v>
      </c>
      <c r="G149" s="630">
        <f t="shared" si="12"/>
        <v>840</v>
      </c>
      <c r="H149" s="382"/>
    </row>
    <row r="150" spans="1:8" s="116" customFormat="1" ht="15.75" customHeight="1">
      <c r="A150" s="1069"/>
      <c r="B150" s="20"/>
      <c r="C150" s="198" t="s">
        <v>103</v>
      </c>
      <c r="D150" s="38">
        <v>50</v>
      </c>
      <c r="E150" s="321">
        <f t="shared" si="20"/>
        <v>622.65</v>
      </c>
      <c r="F150" s="307">
        <f t="shared" si="21"/>
        <v>778</v>
      </c>
      <c r="G150" s="630">
        <f t="shared" si="12"/>
        <v>933.5999999999999</v>
      </c>
      <c r="H150" s="382"/>
    </row>
    <row r="151" spans="1:8" s="116" customFormat="1" ht="15.75" customHeight="1">
      <c r="A151" s="1069"/>
      <c r="B151" s="20"/>
      <c r="C151" s="143" t="s">
        <v>328</v>
      </c>
      <c r="D151" s="38">
        <v>50</v>
      </c>
      <c r="E151" s="321">
        <f t="shared" si="20"/>
        <v>622.65</v>
      </c>
      <c r="F151" s="307">
        <f t="shared" si="21"/>
        <v>778</v>
      </c>
      <c r="G151" s="630">
        <f t="shared" si="12"/>
        <v>933.5999999999999</v>
      </c>
      <c r="H151" s="382"/>
    </row>
    <row r="152" spans="1:8" s="116" customFormat="1" ht="15.75" customHeight="1">
      <c r="A152" s="1069"/>
      <c r="B152" s="20"/>
      <c r="C152" s="143" t="s">
        <v>706</v>
      </c>
      <c r="D152" s="38">
        <v>45</v>
      </c>
      <c r="E152" s="321">
        <f t="shared" si="20"/>
        <v>560.385</v>
      </c>
      <c r="F152" s="307">
        <f t="shared" si="21"/>
        <v>700</v>
      </c>
      <c r="G152" s="630">
        <f t="shared" si="12"/>
        <v>840</v>
      </c>
      <c r="H152" s="382"/>
    </row>
    <row r="153" spans="1:8" s="116" customFormat="1" ht="15.75" customHeight="1">
      <c r="A153" s="1069"/>
      <c r="B153" s="20"/>
      <c r="C153" s="143" t="s">
        <v>222</v>
      </c>
      <c r="D153" s="38">
        <v>50</v>
      </c>
      <c r="E153" s="321">
        <f t="shared" si="20"/>
        <v>622.65</v>
      </c>
      <c r="F153" s="307">
        <f t="shared" si="21"/>
        <v>778</v>
      </c>
      <c r="G153" s="630">
        <f t="shared" si="12"/>
        <v>933.5999999999999</v>
      </c>
      <c r="H153" s="382"/>
    </row>
    <row r="154" spans="1:8" s="116" customFormat="1" ht="15.75" customHeight="1">
      <c r="A154" s="1069"/>
      <c r="B154" s="20"/>
      <c r="C154" s="185" t="s">
        <v>93</v>
      </c>
      <c r="D154" s="38">
        <v>50</v>
      </c>
      <c r="E154" s="321">
        <f t="shared" si="20"/>
        <v>622.65</v>
      </c>
      <c r="F154" s="307">
        <f t="shared" si="21"/>
        <v>778</v>
      </c>
      <c r="G154" s="630">
        <f t="shared" si="12"/>
        <v>933.5999999999999</v>
      </c>
      <c r="H154" s="382"/>
    </row>
    <row r="155" spans="1:8" s="116" customFormat="1" ht="15.75" customHeight="1">
      <c r="A155" s="1069"/>
      <c r="B155" s="20"/>
      <c r="C155" s="146" t="s">
        <v>199</v>
      </c>
      <c r="D155" s="38">
        <v>50</v>
      </c>
      <c r="E155" s="321">
        <f t="shared" si="20"/>
        <v>622.65</v>
      </c>
      <c r="F155" s="307">
        <f t="shared" si="21"/>
        <v>778</v>
      </c>
      <c r="G155" s="630">
        <f aca="true" t="shared" si="22" ref="G155:G220">F155*1.2</f>
        <v>933.5999999999999</v>
      </c>
      <c r="H155" s="382"/>
    </row>
    <row r="156" spans="1:8" s="116" customFormat="1" ht="15.75" customHeight="1">
      <c r="A156" s="1069"/>
      <c r="B156" s="20"/>
      <c r="C156" s="146" t="s">
        <v>200</v>
      </c>
      <c r="D156" s="38">
        <v>120</v>
      </c>
      <c r="E156" s="321">
        <f t="shared" si="20"/>
        <v>1494.36</v>
      </c>
      <c r="F156" s="307">
        <f t="shared" si="21"/>
        <v>1868</v>
      </c>
      <c r="G156" s="630">
        <f t="shared" si="22"/>
        <v>2241.6</v>
      </c>
      <c r="H156" s="382"/>
    </row>
    <row r="157" spans="1:8" s="116" customFormat="1" ht="15.75" customHeight="1">
      <c r="A157" s="1069"/>
      <c r="B157" s="20"/>
      <c r="C157" s="143" t="s">
        <v>707</v>
      </c>
      <c r="D157" s="38">
        <v>120</v>
      </c>
      <c r="E157" s="321">
        <f t="shared" si="20"/>
        <v>1494.36</v>
      </c>
      <c r="F157" s="307">
        <f t="shared" si="21"/>
        <v>1868</v>
      </c>
      <c r="G157" s="630">
        <f t="shared" si="22"/>
        <v>2241.6</v>
      </c>
      <c r="H157" s="382"/>
    </row>
    <row r="158" spans="1:8" s="116" customFormat="1" ht="15.75" customHeight="1">
      <c r="A158" s="1069"/>
      <c r="B158" s="20"/>
      <c r="C158" s="198" t="s">
        <v>201</v>
      </c>
      <c r="D158" s="38">
        <v>40</v>
      </c>
      <c r="E158" s="321">
        <f t="shared" si="20"/>
        <v>498.12</v>
      </c>
      <c r="F158" s="307">
        <f t="shared" si="21"/>
        <v>623</v>
      </c>
      <c r="G158" s="630">
        <f t="shared" si="22"/>
        <v>747.6</v>
      </c>
      <c r="H158" s="382"/>
    </row>
    <row r="159" spans="1:8" s="116" customFormat="1" ht="15.75" customHeight="1">
      <c r="A159" s="1069"/>
      <c r="B159" s="20"/>
      <c r="C159" s="199" t="s">
        <v>710</v>
      </c>
      <c r="D159" s="38"/>
      <c r="E159" s="321"/>
      <c r="F159" s="307"/>
      <c r="G159" s="630"/>
      <c r="H159" s="382"/>
    </row>
    <row r="160" spans="1:8" s="116" customFormat="1" ht="13.5" customHeight="1">
      <c r="A160" s="1069"/>
      <c r="B160" s="20"/>
      <c r="C160" s="143" t="s">
        <v>748</v>
      </c>
      <c r="D160" s="38">
        <v>90</v>
      </c>
      <c r="E160" s="321">
        <f>D160*$H$16</f>
        <v>1120.77</v>
      </c>
      <c r="F160" s="307">
        <f>ROUND(E160*1.25,0)</f>
        <v>1401</v>
      </c>
      <c r="G160" s="630">
        <f t="shared" si="22"/>
        <v>1681.2</v>
      </c>
      <c r="H160" s="382"/>
    </row>
    <row r="161" spans="1:8" s="116" customFormat="1" ht="15.75">
      <c r="A161" s="1069"/>
      <c r="B161" s="20"/>
      <c r="C161" s="190" t="s">
        <v>711</v>
      </c>
      <c r="D161" s="38"/>
      <c r="E161" s="321"/>
      <c r="F161" s="307"/>
      <c r="G161" s="630"/>
      <c r="H161" s="382"/>
    </row>
    <row r="162" spans="1:8" s="116" customFormat="1" ht="12.75">
      <c r="A162" s="1069"/>
      <c r="B162" s="20"/>
      <c r="C162" s="143" t="s">
        <v>712</v>
      </c>
      <c r="D162" s="38">
        <v>170</v>
      </c>
      <c r="E162" s="321">
        <f>D162*$H$19</f>
        <v>2224.11</v>
      </c>
      <c r="F162" s="307">
        <f>ROUND(E162*1.25,0)</f>
        <v>2780</v>
      </c>
      <c r="G162" s="630">
        <f t="shared" si="22"/>
        <v>3336</v>
      </c>
      <c r="H162" s="382"/>
    </row>
    <row r="163" spans="1:8" s="116" customFormat="1" ht="13.5" thickBot="1">
      <c r="A163" s="1069"/>
      <c r="B163" s="20"/>
      <c r="C163" s="143" t="s">
        <v>713</v>
      </c>
      <c r="D163" s="38">
        <v>590</v>
      </c>
      <c r="E163" s="321">
        <f>D163*$H$19</f>
        <v>7718.970000000001</v>
      </c>
      <c r="F163" s="307">
        <f>ROUND(E163*1.25,0)</f>
        <v>9649</v>
      </c>
      <c r="G163" s="630">
        <f t="shared" si="22"/>
        <v>11578.8</v>
      </c>
      <c r="H163" s="382"/>
    </row>
    <row r="164" spans="1:8" s="116" customFormat="1" ht="26.25" thickBot="1">
      <c r="A164" s="1118" t="s">
        <v>256</v>
      </c>
      <c r="B164" s="48" t="s">
        <v>224</v>
      </c>
      <c r="C164" s="324"/>
      <c r="D164" s="316"/>
      <c r="E164" s="316"/>
      <c r="F164" s="317"/>
      <c r="G164" s="630"/>
      <c r="H164" s="381"/>
    </row>
    <row r="165" spans="1:8" s="116" customFormat="1" ht="15.75">
      <c r="A165" s="1069"/>
      <c r="B165" s="20"/>
      <c r="C165" s="194" t="s">
        <v>700</v>
      </c>
      <c r="D165" s="262"/>
      <c r="E165" s="262"/>
      <c r="F165" s="319"/>
      <c r="G165" s="630"/>
      <c r="H165" s="381"/>
    </row>
    <row r="166" spans="1:8" s="116" customFormat="1" ht="12.75">
      <c r="A166" s="1069"/>
      <c r="B166" s="20"/>
      <c r="C166" s="863" t="s">
        <v>868</v>
      </c>
      <c r="D166" s="864">
        <v>20</v>
      </c>
      <c r="E166" s="416">
        <f aca="true" t="shared" si="23" ref="E166:E171">D166*$H$17</f>
        <v>270.27</v>
      </c>
      <c r="F166" s="501">
        <f aca="true" t="shared" si="24" ref="F166:F171">ROUND(E166*1.25,0)</f>
        <v>338</v>
      </c>
      <c r="G166" s="857">
        <f t="shared" si="22"/>
        <v>405.59999999999997</v>
      </c>
      <c r="H166" s="457"/>
    </row>
    <row r="167" spans="1:8" s="116" customFormat="1" ht="12.75">
      <c r="A167" s="1069"/>
      <c r="B167" s="20"/>
      <c r="C167" s="868" t="s">
        <v>866</v>
      </c>
      <c r="D167" s="864">
        <v>20</v>
      </c>
      <c r="E167" s="416">
        <f t="shared" si="23"/>
        <v>270.27</v>
      </c>
      <c r="F167" s="501">
        <f t="shared" si="24"/>
        <v>338</v>
      </c>
      <c r="G167" s="857">
        <f>F167*1.2</f>
        <v>405.59999999999997</v>
      </c>
      <c r="H167" s="457"/>
    </row>
    <row r="168" spans="1:8" s="116" customFormat="1" ht="12.75">
      <c r="A168" s="1069"/>
      <c r="B168" s="20"/>
      <c r="C168" s="868" t="s">
        <v>869</v>
      </c>
      <c r="D168" s="864">
        <v>20</v>
      </c>
      <c r="E168" s="416">
        <f t="shared" si="23"/>
        <v>270.27</v>
      </c>
      <c r="F168" s="501">
        <f t="shared" si="24"/>
        <v>338</v>
      </c>
      <c r="G168" s="857">
        <f>F168*1.2</f>
        <v>405.59999999999997</v>
      </c>
      <c r="H168" s="457"/>
    </row>
    <row r="169" spans="1:8" s="116" customFormat="1" ht="12.75">
      <c r="A169" s="1069"/>
      <c r="B169" s="20"/>
      <c r="C169" s="868" t="s">
        <v>870</v>
      </c>
      <c r="D169" s="864">
        <v>20</v>
      </c>
      <c r="E169" s="416">
        <f t="shared" si="23"/>
        <v>270.27</v>
      </c>
      <c r="F169" s="501">
        <f t="shared" si="24"/>
        <v>338</v>
      </c>
      <c r="G169" s="857">
        <f>F169*1.2</f>
        <v>405.59999999999997</v>
      </c>
      <c r="H169" s="457"/>
    </row>
    <row r="170" spans="1:8" s="116" customFormat="1" ht="12.75">
      <c r="A170" s="1069"/>
      <c r="B170" s="20"/>
      <c r="C170" s="868" t="s">
        <v>766</v>
      </c>
      <c r="D170" s="864">
        <v>20</v>
      </c>
      <c r="E170" s="416">
        <f t="shared" si="23"/>
        <v>270.27</v>
      </c>
      <c r="F170" s="501">
        <f t="shared" si="24"/>
        <v>338</v>
      </c>
      <c r="G170" s="857">
        <f>F170*1.2</f>
        <v>405.59999999999997</v>
      </c>
      <c r="H170" s="457"/>
    </row>
    <row r="171" spans="1:8" s="116" customFormat="1" ht="12.75">
      <c r="A171" s="1069"/>
      <c r="B171" s="20"/>
      <c r="C171" s="868" t="s">
        <v>880</v>
      </c>
      <c r="D171" s="864">
        <v>20</v>
      </c>
      <c r="E171" s="416">
        <f t="shared" si="23"/>
        <v>270.27</v>
      </c>
      <c r="F171" s="501">
        <f t="shared" si="24"/>
        <v>338</v>
      </c>
      <c r="G171" s="857">
        <f>F171*1.2</f>
        <v>405.59999999999997</v>
      </c>
      <c r="H171" s="457"/>
    </row>
    <row r="172" spans="1:8" s="116" customFormat="1" ht="15.75">
      <c r="A172" s="1069"/>
      <c r="B172" s="20"/>
      <c r="C172" s="132" t="s">
        <v>699</v>
      </c>
      <c r="D172" s="30"/>
      <c r="E172" s="321"/>
      <c r="F172" s="307"/>
      <c r="G172" s="630"/>
      <c r="H172" s="457"/>
    </row>
    <row r="173" spans="1:8" s="116" customFormat="1" ht="12.75">
      <c r="A173" s="1069"/>
      <c r="B173" s="20"/>
      <c r="C173" s="134" t="s">
        <v>689</v>
      </c>
      <c r="D173" s="30">
        <v>100</v>
      </c>
      <c r="E173" s="321">
        <f aca="true" t="shared" si="25" ref="E173:E186">D173*$H$17</f>
        <v>1351.3500000000001</v>
      </c>
      <c r="F173" s="307">
        <f aca="true" t="shared" si="26" ref="F173:F186">ROUND(E173*1.25,0)</f>
        <v>1689</v>
      </c>
      <c r="G173" s="630">
        <f t="shared" si="22"/>
        <v>2026.8</v>
      </c>
      <c r="H173" s="457"/>
    </row>
    <row r="174" spans="1:8" s="116" customFormat="1" ht="12.75">
      <c r="A174" s="1069"/>
      <c r="B174" s="20"/>
      <c r="C174" s="138" t="s">
        <v>225</v>
      </c>
      <c r="D174" s="30">
        <v>280</v>
      </c>
      <c r="E174" s="321">
        <f t="shared" si="25"/>
        <v>3783.78</v>
      </c>
      <c r="F174" s="307">
        <f t="shared" si="26"/>
        <v>4730</v>
      </c>
      <c r="G174" s="630">
        <f t="shared" si="22"/>
        <v>5676</v>
      </c>
      <c r="H174" s="457"/>
    </row>
    <row r="175" spans="1:8" s="116" customFormat="1" ht="12.75">
      <c r="A175" s="1069"/>
      <c r="B175" s="20"/>
      <c r="C175" s="143" t="s">
        <v>226</v>
      </c>
      <c r="D175" s="30">
        <v>180</v>
      </c>
      <c r="E175" s="321">
        <f t="shared" si="25"/>
        <v>2432.4300000000003</v>
      </c>
      <c r="F175" s="307">
        <f t="shared" si="26"/>
        <v>3041</v>
      </c>
      <c r="G175" s="630">
        <f t="shared" si="22"/>
        <v>3649.2</v>
      </c>
      <c r="H175" s="457"/>
    </row>
    <row r="176" spans="1:8" s="116" customFormat="1" ht="12.75">
      <c r="A176" s="1069"/>
      <c r="B176" s="20"/>
      <c r="C176" s="143" t="s">
        <v>227</v>
      </c>
      <c r="D176" s="30">
        <v>225</v>
      </c>
      <c r="E176" s="321">
        <f t="shared" si="25"/>
        <v>3040.5375</v>
      </c>
      <c r="F176" s="307">
        <f t="shared" si="26"/>
        <v>3801</v>
      </c>
      <c r="G176" s="630">
        <f t="shared" si="22"/>
        <v>4561.2</v>
      </c>
      <c r="H176" s="457"/>
    </row>
    <row r="177" spans="1:8" s="116" customFormat="1" ht="15.75">
      <c r="A177" s="1069"/>
      <c r="B177" s="20"/>
      <c r="C177" s="190" t="s">
        <v>701</v>
      </c>
      <c r="D177" s="30"/>
      <c r="E177" s="321"/>
      <c r="F177" s="307"/>
      <c r="G177" s="630"/>
      <c r="H177" s="457"/>
    </row>
    <row r="178" spans="1:8" s="116" customFormat="1" ht="12.75">
      <c r="A178" s="1069"/>
      <c r="B178" s="20"/>
      <c r="C178" s="140" t="s">
        <v>702</v>
      </c>
      <c r="D178" s="28">
        <v>350</v>
      </c>
      <c r="E178" s="321">
        <f t="shared" si="25"/>
        <v>4729.725</v>
      </c>
      <c r="F178" s="307">
        <f t="shared" si="26"/>
        <v>5912</v>
      </c>
      <c r="G178" s="630">
        <f t="shared" si="22"/>
        <v>7094.4</v>
      </c>
      <c r="H178" s="457"/>
    </row>
    <row r="179" spans="1:8" s="116" customFormat="1" ht="25.5">
      <c r="A179" s="1069"/>
      <c r="B179" s="20"/>
      <c r="C179" s="551" t="s">
        <v>717</v>
      </c>
      <c r="D179" s="28"/>
      <c r="E179" s="321"/>
      <c r="F179" s="307"/>
      <c r="G179" s="630"/>
      <c r="H179" s="457"/>
    </row>
    <row r="180" spans="1:8" s="116" customFormat="1" ht="14.25" customHeight="1">
      <c r="A180" s="1069"/>
      <c r="B180" s="20"/>
      <c r="C180" s="866" t="s">
        <v>857</v>
      </c>
      <c r="D180" s="525">
        <v>240</v>
      </c>
      <c r="E180" s="416">
        <f t="shared" si="25"/>
        <v>3243.2400000000002</v>
      </c>
      <c r="F180" s="501">
        <f t="shared" si="26"/>
        <v>4054</v>
      </c>
      <c r="G180" s="857">
        <f t="shared" si="22"/>
        <v>4864.8</v>
      </c>
      <c r="H180" s="457"/>
    </row>
    <row r="181" spans="1:8" s="116" customFormat="1" ht="14.25" customHeight="1">
      <c r="A181" s="1069"/>
      <c r="B181" s="20"/>
      <c r="C181" s="866" t="s">
        <v>858</v>
      </c>
      <c r="D181" s="525">
        <v>240</v>
      </c>
      <c r="E181" s="416">
        <f t="shared" si="25"/>
        <v>3243.2400000000002</v>
      </c>
      <c r="F181" s="501">
        <f t="shared" si="26"/>
        <v>4054</v>
      </c>
      <c r="G181" s="857">
        <f t="shared" si="22"/>
        <v>4864.8</v>
      </c>
      <c r="H181" s="457"/>
    </row>
    <row r="182" spans="1:8" s="116" customFormat="1" ht="14.25" customHeight="1">
      <c r="A182" s="1069"/>
      <c r="B182" s="20"/>
      <c r="C182" s="866" t="s">
        <v>859</v>
      </c>
      <c r="D182" s="525">
        <v>240</v>
      </c>
      <c r="E182" s="416">
        <f t="shared" si="25"/>
        <v>3243.2400000000002</v>
      </c>
      <c r="F182" s="501">
        <f t="shared" si="26"/>
        <v>4054</v>
      </c>
      <c r="G182" s="857">
        <f t="shared" si="22"/>
        <v>4864.8</v>
      </c>
      <c r="H182" s="457"/>
    </row>
    <row r="183" spans="1:8" s="116" customFormat="1" ht="23.25" customHeight="1">
      <c r="A183" s="1069"/>
      <c r="B183" s="20"/>
      <c r="C183" s="551" t="s">
        <v>718</v>
      </c>
      <c r="D183" s="28"/>
      <c r="E183" s="321"/>
      <c r="F183" s="307"/>
      <c r="G183" s="630"/>
      <c r="H183" s="457"/>
    </row>
    <row r="184" spans="1:8" s="116" customFormat="1" ht="15" customHeight="1">
      <c r="A184" s="1069"/>
      <c r="B184" s="20"/>
      <c r="C184" s="866" t="s">
        <v>857</v>
      </c>
      <c r="D184" s="525">
        <v>240</v>
      </c>
      <c r="E184" s="416">
        <f t="shared" si="25"/>
        <v>3243.2400000000002</v>
      </c>
      <c r="F184" s="501">
        <f t="shared" si="26"/>
        <v>4054</v>
      </c>
      <c r="G184" s="857">
        <f t="shared" si="22"/>
        <v>4864.8</v>
      </c>
      <c r="H184" s="457"/>
    </row>
    <row r="185" spans="1:8" s="116" customFormat="1" ht="15" customHeight="1">
      <c r="A185" s="1069"/>
      <c r="B185" s="20"/>
      <c r="C185" s="866" t="s">
        <v>858</v>
      </c>
      <c r="D185" s="525">
        <v>240</v>
      </c>
      <c r="E185" s="416">
        <f t="shared" si="25"/>
        <v>3243.2400000000002</v>
      </c>
      <c r="F185" s="501">
        <f t="shared" si="26"/>
        <v>4054</v>
      </c>
      <c r="G185" s="857">
        <f t="shared" si="22"/>
        <v>4864.8</v>
      </c>
      <c r="H185" s="457"/>
    </row>
    <row r="186" spans="1:8" s="116" customFormat="1" ht="15" customHeight="1">
      <c r="A186" s="1069"/>
      <c r="B186" s="20"/>
      <c r="C186" s="866" t="s">
        <v>859</v>
      </c>
      <c r="D186" s="525">
        <v>240</v>
      </c>
      <c r="E186" s="416">
        <f t="shared" si="25"/>
        <v>3243.2400000000002</v>
      </c>
      <c r="F186" s="501">
        <f t="shared" si="26"/>
        <v>4054</v>
      </c>
      <c r="G186" s="857">
        <f t="shared" si="22"/>
        <v>4864.8</v>
      </c>
      <c r="H186" s="457"/>
    </row>
    <row r="187" spans="1:8" s="116" customFormat="1" ht="15" customHeight="1">
      <c r="A187" s="1069"/>
      <c r="B187" s="20"/>
      <c r="C187" s="133" t="s">
        <v>658</v>
      </c>
      <c r="D187" s="28"/>
      <c r="E187" s="325"/>
      <c r="F187" s="307"/>
      <c r="G187" s="630"/>
      <c r="H187" s="457"/>
    </row>
    <row r="188" spans="1:8" s="116" customFormat="1" ht="12.75">
      <c r="A188" s="1069"/>
      <c r="B188" s="20"/>
      <c r="C188" s="198" t="s">
        <v>201</v>
      </c>
      <c r="D188" s="38">
        <v>40</v>
      </c>
      <c r="E188" s="321">
        <f>D188*$H$18</f>
        <v>498.12</v>
      </c>
      <c r="F188" s="307">
        <f>ROUND(E188*1.25,0)</f>
        <v>623</v>
      </c>
      <c r="G188" s="630">
        <f t="shared" si="22"/>
        <v>747.6</v>
      </c>
      <c r="H188" s="382"/>
    </row>
    <row r="189" spans="1:8" s="116" customFormat="1" ht="12.75">
      <c r="A189" s="1069"/>
      <c r="B189" s="20"/>
      <c r="C189" s="198" t="s">
        <v>202</v>
      </c>
      <c r="D189" s="38">
        <v>45</v>
      </c>
      <c r="E189" s="321">
        <f aca="true" t="shared" si="27" ref="E189:E196">D189*$H$18</f>
        <v>560.385</v>
      </c>
      <c r="F189" s="307">
        <f aca="true" t="shared" si="28" ref="F189:F196">ROUND(E189*1.25,0)</f>
        <v>700</v>
      </c>
      <c r="G189" s="630">
        <f t="shared" si="22"/>
        <v>840</v>
      </c>
      <c r="H189" s="382"/>
    </row>
    <row r="190" spans="1:8" s="116" customFormat="1" ht="12.75">
      <c r="A190" s="1069"/>
      <c r="B190" s="20"/>
      <c r="C190" s="198" t="s">
        <v>103</v>
      </c>
      <c r="D190" s="38">
        <v>50</v>
      </c>
      <c r="E190" s="321">
        <f t="shared" si="27"/>
        <v>622.65</v>
      </c>
      <c r="F190" s="307">
        <f t="shared" si="28"/>
        <v>778</v>
      </c>
      <c r="G190" s="630">
        <f t="shared" si="22"/>
        <v>933.5999999999999</v>
      </c>
      <c r="H190" s="382"/>
    </row>
    <row r="191" spans="1:8" s="116" customFormat="1" ht="12.75">
      <c r="A191" s="1069"/>
      <c r="B191" s="20"/>
      <c r="C191" s="143" t="s">
        <v>328</v>
      </c>
      <c r="D191" s="38">
        <v>50</v>
      </c>
      <c r="E191" s="321">
        <f t="shared" si="27"/>
        <v>622.65</v>
      </c>
      <c r="F191" s="307">
        <f t="shared" si="28"/>
        <v>778</v>
      </c>
      <c r="G191" s="630">
        <f t="shared" si="22"/>
        <v>933.5999999999999</v>
      </c>
      <c r="H191" s="382"/>
    </row>
    <row r="192" spans="1:8" s="116" customFormat="1" ht="12.75">
      <c r="A192" s="1069"/>
      <c r="B192" s="20"/>
      <c r="C192" s="143" t="s">
        <v>706</v>
      </c>
      <c r="D192" s="38">
        <v>45</v>
      </c>
      <c r="E192" s="321">
        <f t="shared" si="27"/>
        <v>560.385</v>
      </c>
      <c r="F192" s="307">
        <f t="shared" si="28"/>
        <v>700</v>
      </c>
      <c r="G192" s="630">
        <f t="shared" si="22"/>
        <v>840</v>
      </c>
      <c r="H192" s="382"/>
    </row>
    <row r="193" spans="1:8" s="116" customFormat="1" ht="12.75" customHeight="1">
      <c r="A193" s="1069"/>
      <c r="B193" s="20"/>
      <c r="C193" s="143" t="s">
        <v>222</v>
      </c>
      <c r="D193" s="38">
        <v>50</v>
      </c>
      <c r="E193" s="321">
        <f t="shared" si="27"/>
        <v>622.65</v>
      </c>
      <c r="F193" s="307">
        <f t="shared" si="28"/>
        <v>778</v>
      </c>
      <c r="G193" s="630">
        <f t="shared" si="22"/>
        <v>933.5999999999999</v>
      </c>
      <c r="H193" s="382"/>
    </row>
    <row r="194" spans="1:8" s="116" customFormat="1" ht="12.75">
      <c r="A194" s="1069"/>
      <c r="B194" s="20"/>
      <c r="C194" s="146" t="s">
        <v>199</v>
      </c>
      <c r="D194" s="38">
        <v>50</v>
      </c>
      <c r="E194" s="321">
        <f t="shared" si="27"/>
        <v>622.65</v>
      </c>
      <c r="F194" s="307">
        <f t="shared" si="28"/>
        <v>778</v>
      </c>
      <c r="G194" s="630">
        <f t="shared" si="22"/>
        <v>933.5999999999999</v>
      </c>
      <c r="H194" s="382"/>
    </row>
    <row r="195" spans="1:8" s="116" customFormat="1" ht="12.75">
      <c r="A195" s="1069"/>
      <c r="B195" s="20"/>
      <c r="C195" s="146" t="s">
        <v>200</v>
      </c>
      <c r="D195" s="38">
        <v>120</v>
      </c>
      <c r="E195" s="321">
        <f t="shared" si="27"/>
        <v>1494.36</v>
      </c>
      <c r="F195" s="307">
        <f t="shared" si="28"/>
        <v>1868</v>
      </c>
      <c r="G195" s="630">
        <f t="shared" si="22"/>
        <v>2241.6</v>
      </c>
      <c r="H195" s="382"/>
    </row>
    <row r="196" spans="1:8" s="116" customFormat="1" ht="12.75">
      <c r="A196" s="1069"/>
      <c r="B196" s="20"/>
      <c r="C196" s="143" t="s">
        <v>707</v>
      </c>
      <c r="D196" s="38">
        <v>120</v>
      </c>
      <c r="E196" s="321">
        <f t="shared" si="27"/>
        <v>1494.36</v>
      </c>
      <c r="F196" s="307">
        <f t="shared" si="28"/>
        <v>1868</v>
      </c>
      <c r="G196" s="630">
        <f t="shared" si="22"/>
        <v>2241.6</v>
      </c>
      <c r="H196" s="382"/>
    </row>
    <row r="197" spans="1:8" s="116" customFormat="1" ht="15.75">
      <c r="A197" s="1069"/>
      <c r="B197" s="20"/>
      <c r="C197" s="200" t="s">
        <v>710</v>
      </c>
      <c r="D197" s="38"/>
      <c r="E197" s="321"/>
      <c r="F197" s="307"/>
      <c r="G197" s="630"/>
      <c r="H197" s="382"/>
    </row>
    <row r="198" spans="1:8" s="116" customFormat="1" ht="25.5" customHeight="1">
      <c r="A198" s="1069"/>
      <c r="B198" s="20"/>
      <c r="C198" s="143" t="s">
        <v>748</v>
      </c>
      <c r="D198" s="38">
        <v>90</v>
      </c>
      <c r="E198" s="321">
        <f>D198*$H$16</f>
        <v>1120.77</v>
      </c>
      <c r="F198" s="307">
        <f>ROUND(E198*1.25,0)</f>
        <v>1401</v>
      </c>
      <c r="G198" s="630">
        <f t="shared" si="22"/>
        <v>1681.2</v>
      </c>
      <c r="H198" s="382"/>
    </row>
    <row r="199" spans="1:8" s="116" customFormat="1" ht="15.75">
      <c r="A199" s="1069"/>
      <c r="B199" s="20"/>
      <c r="C199" s="190" t="s">
        <v>711</v>
      </c>
      <c r="D199" s="38"/>
      <c r="E199" s="321"/>
      <c r="F199" s="307"/>
      <c r="G199" s="630"/>
      <c r="H199" s="382"/>
    </row>
    <row r="200" spans="1:8" s="116" customFormat="1" ht="12.75">
      <c r="A200" s="1069"/>
      <c r="B200" s="20"/>
      <c r="C200" s="143" t="s">
        <v>712</v>
      </c>
      <c r="D200" s="38">
        <v>170</v>
      </c>
      <c r="E200" s="321">
        <f>D200*$H$19</f>
        <v>2224.11</v>
      </c>
      <c r="F200" s="307">
        <f>ROUND(E200*1.25,0)</f>
        <v>2780</v>
      </c>
      <c r="G200" s="630">
        <f t="shared" si="22"/>
        <v>3336</v>
      </c>
      <c r="H200" s="382"/>
    </row>
    <row r="201" spans="1:8" s="116" customFormat="1" ht="13.5" thickBot="1">
      <c r="A201" s="1069"/>
      <c r="B201" s="20"/>
      <c r="C201" s="143" t="s">
        <v>713</v>
      </c>
      <c r="D201" s="38">
        <v>590</v>
      </c>
      <c r="E201" s="321">
        <f>D201*$H$19</f>
        <v>7718.970000000001</v>
      </c>
      <c r="F201" s="307">
        <f>ROUND(E201*1.25,0)</f>
        <v>9649</v>
      </c>
      <c r="G201" s="630">
        <f t="shared" si="22"/>
        <v>11578.8</v>
      </c>
      <c r="H201" s="382"/>
    </row>
    <row r="202" spans="1:8" s="116" customFormat="1" ht="13.5" thickBot="1">
      <c r="A202" s="1118" t="s">
        <v>257</v>
      </c>
      <c r="B202" s="48" t="s">
        <v>228</v>
      </c>
      <c r="C202" s="324"/>
      <c r="D202" s="316"/>
      <c r="E202" s="316"/>
      <c r="F202" s="317"/>
      <c r="G202" s="630"/>
      <c r="H202" s="381"/>
    </row>
    <row r="203" spans="1:8" s="116" customFormat="1" ht="15.75">
      <c r="A203" s="1069"/>
      <c r="B203" s="20"/>
      <c r="C203" s="194" t="s">
        <v>700</v>
      </c>
      <c r="D203" s="262"/>
      <c r="E203" s="262"/>
      <c r="F203" s="319"/>
      <c r="G203" s="630"/>
      <c r="H203" s="381"/>
    </row>
    <row r="204" spans="1:8" s="116" customFormat="1" ht="12.75">
      <c r="A204" s="1069"/>
      <c r="B204" s="20"/>
      <c r="C204" s="863" t="s">
        <v>869</v>
      </c>
      <c r="D204" s="864">
        <v>20</v>
      </c>
      <c r="E204" s="416">
        <f aca="true" t="shared" si="29" ref="E204:E209">D204*$H$17</f>
        <v>270.27</v>
      </c>
      <c r="F204" s="501">
        <f aca="true" t="shared" si="30" ref="F204:F209">ROUND(E204*1.25,0)</f>
        <v>338</v>
      </c>
      <c r="G204" s="857">
        <f t="shared" si="22"/>
        <v>405.59999999999997</v>
      </c>
      <c r="H204" s="457"/>
    </row>
    <row r="205" spans="1:8" s="116" customFormat="1" ht="12.75">
      <c r="A205" s="1069"/>
      <c r="B205" s="20"/>
      <c r="C205" s="868" t="s">
        <v>870</v>
      </c>
      <c r="D205" s="864">
        <v>20</v>
      </c>
      <c r="E205" s="416">
        <f t="shared" si="29"/>
        <v>270.27</v>
      </c>
      <c r="F205" s="501">
        <f t="shared" si="30"/>
        <v>338</v>
      </c>
      <c r="G205" s="857">
        <f>F205*1.2</f>
        <v>405.59999999999997</v>
      </c>
      <c r="H205" s="457"/>
    </row>
    <row r="206" spans="1:8" s="116" customFormat="1" ht="12.75">
      <c r="A206" s="1069"/>
      <c r="B206" s="20"/>
      <c r="C206" s="868" t="s">
        <v>766</v>
      </c>
      <c r="D206" s="864">
        <v>20</v>
      </c>
      <c r="E206" s="416">
        <f t="shared" si="29"/>
        <v>270.27</v>
      </c>
      <c r="F206" s="501">
        <f t="shared" si="30"/>
        <v>338</v>
      </c>
      <c r="G206" s="857">
        <f>F206*1.2</f>
        <v>405.59999999999997</v>
      </c>
      <c r="H206" s="457"/>
    </row>
    <row r="207" spans="1:8" s="116" customFormat="1" ht="12.75">
      <c r="A207" s="1069"/>
      <c r="B207" s="20"/>
      <c r="C207" s="868" t="s">
        <v>868</v>
      </c>
      <c r="D207" s="864">
        <v>20</v>
      </c>
      <c r="E207" s="416">
        <f t="shared" si="29"/>
        <v>270.27</v>
      </c>
      <c r="F207" s="501">
        <f t="shared" si="30"/>
        <v>338</v>
      </c>
      <c r="G207" s="857">
        <f>F207*1.2</f>
        <v>405.59999999999997</v>
      </c>
      <c r="H207" s="457"/>
    </row>
    <row r="208" spans="1:8" s="116" customFormat="1" ht="12.75">
      <c r="A208" s="1069"/>
      <c r="B208" s="20"/>
      <c r="C208" s="868" t="s">
        <v>866</v>
      </c>
      <c r="D208" s="864">
        <v>20</v>
      </c>
      <c r="E208" s="416">
        <f t="shared" si="29"/>
        <v>270.27</v>
      </c>
      <c r="F208" s="501">
        <f t="shared" si="30"/>
        <v>338</v>
      </c>
      <c r="G208" s="857">
        <f>F208*1.2</f>
        <v>405.59999999999997</v>
      </c>
      <c r="H208" s="457"/>
    </row>
    <row r="209" spans="1:8" s="116" customFormat="1" ht="12.75">
      <c r="A209" s="1069"/>
      <c r="B209" s="20"/>
      <c r="C209" s="868" t="s">
        <v>880</v>
      </c>
      <c r="D209" s="864">
        <v>20</v>
      </c>
      <c r="E209" s="416">
        <f t="shared" si="29"/>
        <v>270.27</v>
      </c>
      <c r="F209" s="501">
        <f t="shared" si="30"/>
        <v>338</v>
      </c>
      <c r="G209" s="857">
        <f>F209*1.2</f>
        <v>405.59999999999997</v>
      </c>
      <c r="H209" s="457"/>
    </row>
    <row r="210" spans="1:8" s="116" customFormat="1" ht="15.75">
      <c r="A210" s="1069"/>
      <c r="B210" s="20"/>
      <c r="C210" s="132" t="s">
        <v>699</v>
      </c>
      <c r="D210" s="30"/>
      <c r="E210" s="321"/>
      <c r="F210" s="307"/>
      <c r="G210" s="630"/>
      <c r="H210" s="457"/>
    </row>
    <row r="211" spans="1:8" s="116" customFormat="1" ht="12.75">
      <c r="A211" s="1069"/>
      <c r="B211" s="20"/>
      <c r="C211" s="134" t="s">
        <v>689</v>
      </c>
      <c r="D211" s="30">
        <v>100</v>
      </c>
      <c r="E211" s="321">
        <f aca="true" t="shared" si="31" ref="E211:E224">D211*$H$17</f>
        <v>1351.3500000000001</v>
      </c>
      <c r="F211" s="307">
        <f aca="true" t="shared" si="32" ref="F211:F224">ROUND(E211*1.25,0)</f>
        <v>1689</v>
      </c>
      <c r="G211" s="630">
        <f t="shared" si="22"/>
        <v>2026.8</v>
      </c>
      <c r="H211" s="457"/>
    </row>
    <row r="212" spans="1:8" s="116" customFormat="1" ht="12.75">
      <c r="A212" s="1069"/>
      <c r="B212" s="20"/>
      <c r="C212" s="138" t="s">
        <v>225</v>
      </c>
      <c r="D212" s="30">
        <v>280</v>
      </c>
      <c r="E212" s="321">
        <f t="shared" si="31"/>
        <v>3783.78</v>
      </c>
      <c r="F212" s="307">
        <f>ROUND(E212*1.25,0)</f>
        <v>4730</v>
      </c>
      <c r="G212" s="630">
        <f t="shared" si="22"/>
        <v>5676</v>
      </c>
      <c r="H212" s="457"/>
    </row>
    <row r="213" spans="1:8" s="116" customFormat="1" ht="12.75">
      <c r="A213" s="1069"/>
      <c r="B213" s="20"/>
      <c r="C213" s="143" t="s">
        <v>226</v>
      </c>
      <c r="D213" s="30">
        <v>180</v>
      </c>
      <c r="E213" s="321">
        <f t="shared" si="31"/>
        <v>2432.4300000000003</v>
      </c>
      <c r="F213" s="307">
        <f t="shared" si="32"/>
        <v>3041</v>
      </c>
      <c r="G213" s="630">
        <f t="shared" si="22"/>
        <v>3649.2</v>
      </c>
      <c r="H213" s="457"/>
    </row>
    <row r="214" spans="1:8" s="116" customFormat="1" ht="12.75">
      <c r="A214" s="1069"/>
      <c r="B214" s="20"/>
      <c r="C214" s="201" t="s">
        <v>227</v>
      </c>
      <c r="D214" s="30">
        <v>225</v>
      </c>
      <c r="E214" s="321">
        <f t="shared" si="31"/>
        <v>3040.5375</v>
      </c>
      <c r="F214" s="307">
        <f t="shared" si="32"/>
        <v>3801</v>
      </c>
      <c r="G214" s="630">
        <f t="shared" si="22"/>
        <v>4561.2</v>
      </c>
      <c r="H214" s="457"/>
    </row>
    <row r="215" spans="1:8" s="116" customFormat="1" ht="15.75">
      <c r="A215" s="1069"/>
      <c r="B215" s="20"/>
      <c r="C215" s="175" t="s">
        <v>701</v>
      </c>
      <c r="D215" s="30"/>
      <c r="E215" s="321"/>
      <c r="F215" s="307"/>
      <c r="G215" s="630"/>
      <c r="H215" s="457"/>
    </row>
    <row r="216" spans="1:8" s="116" customFormat="1" ht="12.75">
      <c r="A216" s="1069"/>
      <c r="B216" s="20"/>
      <c r="C216" s="140" t="s">
        <v>702</v>
      </c>
      <c r="D216" s="28">
        <v>350</v>
      </c>
      <c r="E216" s="321">
        <f t="shared" si="31"/>
        <v>4729.725</v>
      </c>
      <c r="F216" s="307">
        <f t="shared" si="32"/>
        <v>5912</v>
      </c>
      <c r="G216" s="630">
        <f t="shared" si="22"/>
        <v>7094.4</v>
      </c>
      <c r="H216" s="457"/>
    </row>
    <row r="217" spans="1:8" s="116" customFormat="1" ht="25.5">
      <c r="A217" s="1069"/>
      <c r="B217" s="20"/>
      <c r="C217" s="551" t="s">
        <v>717</v>
      </c>
      <c r="D217" s="28"/>
      <c r="E217" s="321"/>
      <c r="F217" s="307"/>
      <c r="G217" s="630"/>
      <c r="H217" s="457"/>
    </row>
    <row r="218" spans="1:8" s="116" customFormat="1" ht="15" customHeight="1">
      <c r="A218" s="1069"/>
      <c r="B218" s="20"/>
      <c r="C218" s="866" t="s">
        <v>857</v>
      </c>
      <c r="D218" s="525">
        <v>240</v>
      </c>
      <c r="E218" s="416">
        <f t="shared" si="31"/>
        <v>3243.2400000000002</v>
      </c>
      <c r="F218" s="501">
        <f t="shared" si="32"/>
        <v>4054</v>
      </c>
      <c r="G218" s="857">
        <f>F218*1.2</f>
        <v>4864.8</v>
      </c>
      <c r="H218" s="457"/>
    </row>
    <row r="219" spans="1:8" s="116" customFormat="1" ht="15" customHeight="1">
      <c r="A219" s="1069"/>
      <c r="B219" s="20"/>
      <c r="C219" s="866" t="s">
        <v>858</v>
      </c>
      <c r="D219" s="525">
        <v>240</v>
      </c>
      <c r="E219" s="416">
        <f t="shared" si="31"/>
        <v>3243.2400000000002</v>
      </c>
      <c r="F219" s="501">
        <f t="shared" si="32"/>
        <v>4054</v>
      </c>
      <c r="G219" s="857">
        <f t="shared" si="22"/>
        <v>4864.8</v>
      </c>
      <c r="H219" s="457"/>
    </row>
    <row r="220" spans="1:8" s="116" customFormat="1" ht="15" customHeight="1">
      <c r="A220" s="1069"/>
      <c r="B220" s="20"/>
      <c r="C220" s="866" t="s">
        <v>859</v>
      </c>
      <c r="D220" s="525">
        <v>240</v>
      </c>
      <c r="E220" s="416">
        <f t="shared" si="31"/>
        <v>3243.2400000000002</v>
      </c>
      <c r="F220" s="501">
        <f t="shared" si="32"/>
        <v>4054</v>
      </c>
      <c r="G220" s="857">
        <f t="shared" si="22"/>
        <v>4864.8</v>
      </c>
      <c r="H220" s="457"/>
    </row>
    <row r="221" spans="1:8" s="116" customFormat="1" ht="28.5" customHeight="1">
      <c r="A221" s="1069"/>
      <c r="B221" s="20"/>
      <c r="C221" s="551" t="s">
        <v>718</v>
      </c>
      <c r="D221" s="28"/>
      <c r="E221" s="321"/>
      <c r="F221" s="307"/>
      <c r="G221" s="630"/>
      <c r="H221" s="457"/>
    </row>
    <row r="222" spans="1:8" s="116" customFormat="1" ht="14.25" customHeight="1">
      <c r="A222" s="1069"/>
      <c r="B222" s="20"/>
      <c r="C222" s="866" t="s">
        <v>857</v>
      </c>
      <c r="D222" s="525">
        <v>240</v>
      </c>
      <c r="E222" s="416">
        <f t="shared" si="31"/>
        <v>3243.2400000000002</v>
      </c>
      <c r="F222" s="501">
        <f t="shared" si="32"/>
        <v>4054</v>
      </c>
      <c r="G222" s="857">
        <f aca="true" t="shared" si="33" ref="G222:G279">F222*1.2</f>
        <v>4864.8</v>
      </c>
      <c r="H222" s="457"/>
    </row>
    <row r="223" spans="1:8" s="116" customFormat="1" ht="14.25" customHeight="1">
      <c r="A223" s="1069"/>
      <c r="B223" s="20"/>
      <c r="C223" s="866" t="s">
        <v>858</v>
      </c>
      <c r="D223" s="525">
        <v>240</v>
      </c>
      <c r="E223" s="416">
        <f t="shared" si="31"/>
        <v>3243.2400000000002</v>
      </c>
      <c r="F223" s="501">
        <f t="shared" si="32"/>
        <v>4054</v>
      </c>
      <c r="G223" s="857">
        <f t="shared" si="33"/>
        <v>4864.8</v>
      </c>
      <c r="H223" s="457"/>
    </row>
    <row r="224" spans="1:8" s="116" customFormat="1" ht="14.25" customHeight="1">
      <c r="A224" s="1069"/>
      <c r="B224" s="20"/>
      <c r="C224" s="866" t="s">
        <v>859</v>
      </c>
      <c r="D224" s="525">
        <v>240</v>
      </c>
      <c r="E224" s="416">
        <f t="shared" si="31"/>
        <v>3243.2400000000002</v>
      </c>
      <c r="F224" s="501">
        <f t="shared" si="32"/>
        <v>4054</v>
      </c>
      <c r="G224" s="857">
        <f t="shared" si="33"/>
        <v>4864.8</v>
      </c>
      <c r="H224" s="457"/>
    </row>
    <row r="225" spans="1:8" s="116" customFormat="1" ht="14.25" customHeight="1">
      <c r="A225" s="1069"/>
      <c r="B225" s="20"/>
      <c r="C225" s="133" t="s">
        <v>658</v>
      </c>
      <c r="D225" s="28"/>
      <c r="E225" s="325"/>
      <c r="F225" s="307"/>
      <c r="G225" s="630"/>
      <c r="H225" s="457"/>
    </row>
    <row r="226" spans="1:8" s="116" customFormat="1" ht="12.75">
      <c r="A226" s="1069"/>
      <c r="B226" s="20"/>
      <c r="C226" s="198" t="s">
        <v>201</v>
      </c>
      <c r="D226" s="38">
        <v>40</v>
      </c>
      <c r="E226" s="321">
        <f>D226*$H$18</f>
        <v>498.12</v>
      </c>
      <c r="F226" s="307">
        <f>ROUND(E226*1.25,0)</f>
        <v>623</v>
      </c>
      <c r="G226" s="630">
        <f t="shared" si="33"/>
        <v>747.6</v>
      </c>
      <c r="H226" s="382"/>
    </row>
    <row r="227" spans="1:8" s="116" customFormat="1" ht="12.75">
      <c r="A227" s="1069"/>
      <c r="B227" s="20"/>
      <c r="C227" s="198" t="s">
        <v>202</v>
      </c>
      <c r="D227" s="38">
        <v>45</v>
      </c>
      <c r="E227" s="321">
        <f aca="true" t="shared" si="34" ref="E227:E234">D227*$H$18</f>
        <v>560.385</v>
      </c>
      <c r="F227" s="307">
        <f aca="true" t="shared" si="35" ref="F227:F241">ROUND(E227*1.25,0)</f>
        <v>700</v>
      </c>
      <c r="G227" s="630">
        <f t="shared" si="33"/>
        <v>840</v>
      </c>
      <c r="H227" s="382"/>
    </row>
    <row r="228" spans="1:8" s="116" customFormat="1" ht="12.75">
      <c r="A228" s="1069"/>
      <c r="B228" s="20"/>
      <c r="C228" s="143" t="s">
        <v>130</v>
      </c>
      <c r="D228" s="38">
        <v>50</v>
      </c>
      <c r="E228" s="321">
        <f t="shared" si="34"/>
        <v>622.65</v>
      </c>
      <c r="F228" s="307">
        <f t="shared" si="35"/>
        <v>778</v>
      </c>
      <c r="G228" s="630">
        <f t="shared" si="33"/>
        <v>933.5999999999999</v>
      </c>
      <c r="H228" s="382"/>
    </row>
    <row r="229" spans="1:8" s="116" customFormat="1" ht="12.75">
      <c r="A229" s="1069"/>
      <c r="B229" s="20"/>
      <c r="C229" s="143" t="s">
        <v>328</v>
      </c>
      <c r="D229" s="38">
        <v>50</v>
      </c>
      <c r="E229" s="321">
        <f t="shared" si="34"/>
        <v>622.65</v>
      </c>
      <c r="F229" s="307">
        <f t="shared" si="35"/>
        <v>778</v>
      </c>
      <c r="G229" s="630">
        <f t="shared" si="33"/>
        <v>933.5999999999999</v>
      </c>
      <c r="H229" s="382"/>
    </row>
    <row r="230" spans="1:8" s="116" customFormat="1" ht="12.75">
      <c r="A230" s="1069"/>
      <c r="B230" s="20"/>
      <c r="C230" s="143" t="s">
        <v>706</v>
      </c>
      <c r="D230" s="38">
        <v>45</v>
      </c>
      <c r="E230" s="321">
        <f t="shared" si="34"/>
        <v>560.385</v>
      </c>
      <c r="F230" s="307">
        <f t="shared" si="35"/>
        <v>700</v>
      </c>
      <c r="G230" s="630">
        <f t="shared" si="33"/>
        <v>840</v>
      </c>
      <c r="H230" s="382"/>
    </row>
    <row r="231" spans="1:8" s="116" customFormat="1" ht="14.25" customHeight="1">
      <c r="A231" s="1069"/>
      <c r="B231" s="20"/>
      <c r="C231" s="143" t="s">
        <v>222</v>
      </c>
      <c r="D231" s="38">
        <v>50</v>
      </c>
      <c r="E231" s="321">
        <f t="shared" si="34"/>
        <v>622.65</v>
      </c>
      <c r="F231" s="307">
        <f t="shared" si="35"/>
        <v>778</v>
      </c>
      <c r="G231" s="630">
        <f t="shared" si="33"/>
        <v>933.5999999999999</v>
      </c>
      <c r="H231" s="382"/>
    </row>
    <row r="232" spans="1:8" s="116" customFormat="1" ht="12.75">
      <c r="A232" s="1069"/>
      <c r="B232" s="20"/>
      <c r="C232" s="146" t="s">
        <v>199</v>
      </c>
      <c r="D232" s="38">
        <v>50</v>
      </c>
      <c r="E232" s="321">
        <f t="shared" si="34"/>
        <v>622.65</v>
      </c>
      <c r="F232" s="307">
        <f t="shared" si="35"/>
        <v>778</v>
      </c>
      <c r="G232" s="630">
        <f t="shared" si="33"/>
        <v>933.5999999999999</v>
      </c>
      <c r="H232" s="382"/>
    </row>
    <row r="233" spans="1:8" s="116" customFormat="1" ht="12.75">
      <c r="A233" s="1069"/>
      <c r="B233" s="20"/>
      <c r="C233" s="146" t="s">
        <v>200</v>
      </c>
      <c r="D233" s="38">
        <v>120</v>
      </c>
      <c r="E233" s="321">
        <f t="shared" si="34"/>
        <v>1494.36</v>
      </c>
      <c r="F233" s="307">
        <f t="shared" si="35"/>
        <v>1868</v>
      </c>
      <c r="G233" s="630">
        <f t="shared" si="33"/>
        <v>2241.6</v>
      </c>
      <c r="H233" s="382"/>
    </row>
    <row r="234" spans="1:8" s="116" customFormat="1" ht="12.75">
      <c r="A234" s="1069"/>
      <c r="B234" s="20"/>
      <c r="C234" s="143" t="s">
        <v>707</v>
      </c>
      <c r="D234" s="38">
        <v>120</v>
      </c>
      <c r="E234" s="321">
        <f t="shared" si="34"/>
        <v>1494.36</v>
      </c>
      <c r="F234" s="307">
        <f t="shared" si="35"/>
        <v>1868</v>
      </c>
      <c r="G234" s="630">
        <f t="shared" si="33"/>
        <v>2241.6</v>
      </c>
      <c r="H234" s="382"/>
    </row>
    <row r="235" spans="1:8" s="116" customFormat="1" ht="12.75">
      <c r="A235" s="1069"/>
      <c r="B235" s="20"/>
      <c r="C235" s="554" t="s">
        <v>229</v>
      </c>
      <c r="D235" s="525"/>
      <c r="E235" s="321"/>
      <c r="F235" s="501"/>
      <c r="G235" s="630"/>
      <c r="H235" s="553"/>
    </row>
    <row r="236" spans="1:8" s="116" customFormat="1" ht="38.25">
      <c r="A236" s="1069"/>
      <c r="B236" s="20"/>
      <c r="C236" s="202" t="s">
        <v>124</v>
      </c>
      <c r="D236" s="38">
        <v>60</v>
      </c>
      <c r="E236" s="321">
        <f aca="true" t="shared" si="36" ref="E236:E241">D236*$H$18</f>
        <v>747.18</v>
      </c>
      <c r="F236" s="307">
        <f t="shared" si="35"/>
        <v>934</v>
      </c>
      <c r="G236" s="630">
        <f t="shared" si="33"/>
        <v>1120.8</v>
      </c>
      <c r="H236" s="382"/>
    </row>
    <row r="237" spans="1:8" s="116" customFormat="1" ht="38.25">
      <c r="A237" s="1069"/>
      <c r="B237" s="20"/>
      <c r="C237" s="203" t="s">
        <v>76</v>
      </c>
      <c r="D237" s="38">
        <v>60</v>
      </c>
      <c r="E237" s="321">
        <f t="shared" si="36"/>
        <v>747.18</v>
      </c>
      <c r="F237" s="307">
        <f t="shared" si="35"/>
        <v>934</v>
      </c>
      <c r="G237" s="630">
        <f t="shared" si="33"/>
        <v>1120.8</v>
      </c>
      <c r="H237" s="382"/>
    </row>
    <row r="238" spans="1:8" s="116" customFormat="1" ht="12.75">
      <c r="A238" s="1069"/>
      <c r="B238" s="20"/>
      <c r="C238" s="143" t="s">
        <v>125</v>
      </c>
      <c r="D238" s="38">
        <v>60</v>
      </c>
      <c r="E238" s="321">
        <f t="shared" si="36"/>
        <v>747.18</v>
      </c>
      <c r="F238" s="307">
        <f t="shared" si="35"/>
        <v>934</v>
      </c>
      <c r="G238" s="630">
        <f t="shared" si="33"/>
        <v>1120.8</v>
      </c>
      <c r="H238" s="382"/>
    </row>
    <row r="239" spans="1:8" s="116" customFormat="1" ht="12.75">
      <c r="A239" s="1069"/>
      <c r="B239" s="20"/>
      <c r="C239" s="198" t="s">
        <v>202</v>
      </c>
      <c r="D239" s="38">
        <v>45</v>
      </c>
      <c r="E239" s="321">
        <f t="shared" si="36"/>
        <v>560.385</v>
      </c>
      <c r="F239" s="307">
        <f t="shared" si="35"/>
        <v>700</v>
      </c>
      <c r="G239" s="630">
        <f t="shared" si="33"/>
        <v>840</v>
      </c>
      <c r="H239" s="382"/>
    </row>
    <row r="240" spans="1:8" s="116" customFormat="1" ht="25.5">
      <c r="A240" s="1069"/>
      <c r="B240" s="20"/>
      <c r="C240" s="146" t="s">
        <v>74</v>
      </c>
      <c r="D240" s="38">
        <v>60</v>
      </c>
      <c r="E240" s="321">
        <f t="shared" si="36"/>
        <v>747.18</v>
      </c>
      <c r="F240" s="307">
        <f t="shared" si="35"/>
        <v>934</v>
      </c>
      <c r="G240" s="630">
        <f t="shared" si="33"/>
        <v>1120.8</v>
      </c>
      <c r="H240" s="382"/>
    </row>
    <row r="241" spans="1:8" s="116" customFormat="1" ht="25.5">
      <c r="A241" s="1069"/>
      <c r="B241" s="20"/>
      <c r="C241" s="146" t="s">
        <v>75</v>
      </c>
      <c r="D241" s="38">
        <v>60</v>
      </c>
      <c r="E241" s="321">
        <f t="shared" si="36"/>
        <v>747.18</v>
      </c>
      <c r="F241" s="307">
        <f t="shared" si="35"/>
        <v>934</v>
      </c>
      <c r="G241" s="630">
        <f t="shared" si="33"/>
        <v>1120.8</v>
      </c>
      <c r="H241" s="382"/>
    </row>
    <row r="242" spans="1:8" s="116" customFormat="1" ht="15.75">
      <c r="A242" s="1069"/>
      <c r="B242" s="20"/>
      <c r="C242" s="200" t="s">
        <v>710</v>
      </c>
      <c r="D242" s="38"/>
      <c r="E242" s="453"/>
      <c r="F242" s="307"/>
      <c r="G242" s="630"/>
      <c r="H242" s="382"/>
    </row>
    <row r="243" spans="1:8" s="116" customFormat="1" ht="12.75">
      <c r="A243" s="1069"/>
      <c r="B243" s="20"/>
      <c r="C243" s="143" t="s">
        <v>203</v>
      </c>
      <c r="D243" s="38">
        <v>90</v>
      </c>
      <c r="E243" s="306">
        <f>D243*$H$16</f>
        <v>1120.77</v>
      </c>
      <c r="F243" s="307">
        <f>ROUND(E243*1.25,0)</f>
        <v>1401</v>
      </c>
      <c r="G243" s="630">
        <f t="shared" si="33"/>
        <v>1681.2</v>
      </c>
      <c r="H243" s="382"/>
    </row>
    <row r="244" spans="1:8" s="116" customFormat="1" ht="15.75">
      <c r="A244" s="1069"/>
      <c r="B244" s="20"/>
      <c r="C244" s="190" t="s">
        <v>711</v>
      </c>
      <c r="D244" s="38"/>
      <c r="E244" s="306"/>
      <c r="F244" s="307"/>
      <c r="G244" s="630"/>
      <c r="H244" s="382"/>
    </row>
    <row r="245" spans="1:8" s="116" customFormat="1" ht="12.75">
      <c r="A245" s="1069"/>
      <c r="B245" s="20"/>
      <c r="C245" s="143" t="s">
        <v>712</v>
      </c>
      <c r="D245" s="38">
        <v>170</v>
      </c>
      <c r="E245" s="306">
        <f>D245*$H$19</f>
        <v>2224.11</v>
      </c>
      <c r="F245" s="307">
        <f>ROUND(E245*1.25,0)</f>
        <v>2780</v>
      </c>
      <c r="G245" s="630">
        <f t="shared" si="33"/>
        <v>3336</v>
      </c>
      <c r="H245" s="382"/>
    </row>
    <row r="246" spans="1:8" s="116" customFormat="1" ht="13.5" thickBot="1">
      <c r="A246" s="1122"/>
      <c r="B246" s="20"/>
      <c r="C246" s="146" t="s">
        <v>713</v>
      </c>
      <c r="D246" s="111">
        <v>590</v>
      </c>
      <c r="E246" s="306">
        <f>D246*$H$19</f>
        <v>7718.970000000001</v>
      </c>
      <c r="F246" s="326">
        <f>ROUND(E246*1.25,0)</f>
        <v>9649</v>
      </c>
      <c r="G246" s="630">
        <f t="shared" si="33"/>
        <v>11578.8</v>
      </c>
      <c r="H246" s="382"/>
    </row>
    <row r="247" spans="1:8" s="116" customFormat="1" ht="51.75" thickBot="1">
      <c r="A247" s="1117" t="s">
        <v>258</v>
      </c>
      <c r="B247" s="50" t="s">
        <v>230</v>
      </c>
      <c r="C247" s="324"/>
      <c r="D247" s="316"/>
      <c r="E247" s="316"/>
      <c r="F247" s="317"/>
      <c r="G247" s="630"/>
      <c r="H247" s="381"/>
    </row>
    <row r="248" spans="1:8" s="116" customFormat="1" ht="15.75">
      <c r="A248" s="1118"/>
      <c r="B248" s="19"/>
      <c r="C248" s="147" t="s">
        <v>700</v>
      </c>
      <c r="D248" s="262"/>
      <c r="E248" s="262"/>
      <c r="F248" s="319"/>
      <c r="G248" s="630"/>
      <c r="H248" s="381"/>
    </row>
    <row r="249" spans="1:8" s="116" customFormat="1" ht="12.75">
      <c r="A249" s="1118"/>
      <c r="B249" s="1120"/>
      <c r="C249" s="868" t="s">
        <v>868</v>
      </c>
      <c r="D249" s="864">
        <v>20</v>
      </c>
      <c r="E249" s="416">
        <f aca="true" t="shared" si="37" ref="E249:E254">D249*$H$17</f>
        <v>270.27</v>
      </c>
      <c r="F249" s="501">
        <f aca="true" t="shared" si="38" ref="F249:F254">ROUND(E249*1.25,0)</f>
        <v>338</v>
      </c>
      <c r="G249" s="857">
        <f t="shared" si="33"/>
        <v>405.59999999999997</v>
      </c>
      <c r="H249" s="457"/>
    </row>
    <row r="250" spans="1:8" s="116" customFormat="1" ht="12.75">
      <c r="A250" s="1118"/>
      <c r="B250" s="1120"/>
      <c r="C250" s="868" t="s">
        <v>869</v>
      </c>
      <c r="D250" s="864">
        <v>20</v>
      </c>
      <c r="E250" s="416">
        <f t="shared" si="37"/>
        <v>270.27</v>
      </c>
      <c r="F250" s="501">
        <f t="shared" si="38"/>
        <v>338</v>
      </c>
      <c r="G250" s="857">
        <f>F250*1.2</f>
        <v>405.59999999999997</v>
      </c>
      <c r="H250" s="457"/>
    </row>
    <row r="251" spans="1:8" s="116" customFormat="1" ht="12.75">
      <c r="A251" s="1118"/>
      <c r="B251" s="1120"/>
      <c r="C251" s="868" t="s">
        <v>870</v>
      </c>
      <c r="D251" s="864">
        <v>20</v>
      </c>
      <c r="E251" s="416">
        <f t="shared" si="37"/>
        <v>270.27</v>
      </c>
      <c r="F251" s="501">
        <f t="shared" si="38"/>
        <v>338</v>
      </c>
      <c r="G251" s="857">
        <f>F251*1.2</f>
        <v>405.59999999999997</v>
      </c>
      <c r="H251" s="457"/>
    </row>
    <row r="252" spans="1:8" s="116" customFormat="1" ht="12.75">
      <c r="A252" s="1118"/>
      <c r="B252" s="1120"/>
      <c r="C252" s="868" t="s">
        <v>766</v>
      </c>
      <c r="D252" s="864">
        <v>20</v>
      </c>
      <c r="E252" s="416">
        <f t="shared" si="37"/>
        <v>270.27</v>
      </c>
      <c r="F252" s="501">
        <f t="shared" si="38"/>
        <v>338</v>
      </c>
      <c r="G252" s="857">
        <f>F252*1.2</f>
        <v>405.59999999999997</v>
      </c>
      <c r="H252" s="457"/>
    </row>
    <row r="253" spans="1:8" s="116" customFormat="1" ht="12.75">
      <c r="A253" s="1118"/>
      <c r="B253" s="1120"/>
      <c r="C253" s="868" t="s">
        <v>866</v>
      </c>
      <c r="D253" s="864">
        <v>20</v>
      </c>
      <c r="E253" s="416">
        <f t="shared" si="37"/>
        <v>270.27</v>
      </c>
      <c r="F253" s="501">
        <f t="shared" si="38"/>
        <v>338</v>
      </c>
      <c r="G253" s="857">
        <f>F253*1.2</f>
        <v>405.59999999999997</v>
      </c>
      <c r="H253" s="457"/>
    </row>
    <row r="254" spans="1:8" s="116" customFormat="1" ht="12.75">
      <c r="A254" s="1118"/>
      <c r="B254" s="1120"/>
      <c r="C254" s="868" t="s">
        <v>880</v>
      </c>
      <c r="D254" s="864">
        <v>20</v>
      </c>
      <c r="E254" s="416">
        <f t="shared" si="37"/>
        <v>270.27</v>
      </c>
      <c r="F254" s="501">
        <f t="shared" si="38"/>
        <v>338</v>
      </c>
      <c r="G254" s="857">
        <f>F254*1.2</f>
        <v>405.59999999999997</v>
      </c>
      <c r="H254" s="457"/>
    </row>
    <row r="255" spans="1:8" s="116" customFormat="1" ht="15.75">
      <c r="A255" s="1118"/>
      <c r="B255" s="1120"/>
      <c r="C255" s="132" t="s">
        <v>699</v>
      </c>
      <c r="D255" s="30"/>
      <c r="E255" s="306"/>
      <c r="F255" s="307"/>
      <c r="G255" s="630"/>
      <c r="H255" s="457"/>
    </row>
    <row r="256" spans="1:8" s="116" customFormat="1" ht="12.75">
      <c r="A256" s="1118"/>
      <c r="B256" s="1120"/>
      <c r="C256" s="134" t="s">
        <v>689</v>
      </c>
      <c r="D256" s="30">
        <v>100</v>
      </c>
      <c r="E256" s="306">
        <f aca="true" t="shared" si="39" ref="E256:E269">D256*$H$17</f>
        <v>1351.3500000000001</v>
      </c>
      <c r="F256" s="307">
        <f aca="true" t="shared" si="40" ref="F256:F269">ROUND(E256*1.25,0)</f>
        <v>1689</v>
      </c>
      <c r="G256" s="630">
        <f t="shared" si="33"/>
        <v>2026.8</v>
      </c>
      <c r="H256" s="457"/>
    </row>
    <row r="257" spans="1:8" s="116" customFormat="1" ht="12.75">
      <c r="A257" s="1118"/>
      <c r="B257" s="1120"/>
      <c r="C257" s="138" t="s">
        <v>225</v>
      </c>
      <c r="D257" s="30">
        <v>280</v>
      </c>
      <c r="E257" s="306">
        <f t="shared" si="39"/>
        <v>3783.78</v>
      </c>
      <c r="F257" s="307">
        <f t="shared" si="40"/>
        <v>4730</v>
      </c>
      <c r="G257" s="630">
        <f t="shared" si="33"/>
        <v>5676</v>
      </c>
      <c r="H257" s="457"/>
    </row>
    <row r="258" spans="1:8" s="116" customFormat="1" ht="12.75">
      <c r="A258" s="1118"/>
      <c r="B258" s="1120"/>
      <c r="C258" s="134" t="s">
        <v>226</v>
      </c>
      <c r="D258" s="30">
        <v>180</v>
      </c>
      <c r="E258" s="306">
        <f t="shared" si="39"/>
        <v>2432.4300000000003</v>
      </c>
      <c r="F258" s="307">
        <f t="shared" si="40"/>
        <v>3041</v>
      </c>
      <c r="G258" s="630">
        <f t="shared" si="33"/>
        <v>3649.2</v>
      </c>
      <c r="H258" s="457"/>
    </row>
    <row r="259" spans="1:8" s="116" customFormat="1" ht="12.75">
      <c r="A259" s="1118"/>
      <c r="B259" s="1120"/>
      <c r="C259" s="201" t="s">
        <v>227</v>
      </c>
      <c r="D259" s="30">
        <v>225</v>
      </c>
      <c r="E259" s="306">
        <f t="shared" si="39"/>
        <v>3040.5375</v>
      </c>
      <c r="F259" s="307">
        <f t="shared" si="40"/>
        <v>3801</v>
      </c>
      <c r="G259" s="630">
        <f t="shared" si="33"/>
        <v>4561.2</v>
      </c>
      <c r="H259" s="457"/>
    </row>
    <row r="260" spans="1:8" s="116" customFormat="1" ht="15.75">
      <c r="A260" s="1118"/>
      <c r="B260" s="1120"/>
      <c r="C260" s="175" t="s">
        <v>701</v>
      </c>
      <c r="D260" s="30"/>
      <c r="E260" s="306"/>
      <c r="F260" s="307"/>
      <c r="G260" s="630"/>
      <c r="H260" s="457"/>
    </row>
    <row r="261" spans="1:8" s="116" customFormat="1" ht="12.75">
      <c r="A261" s="1118"/>
      <c r="B261" s="1120"/>
      <c r="C261" s="131" t="s">
        <v>702</v>
      </c>
      <c r="D261" s="28">
        <v>350</v>
      </c>
      <c r="E261" s="306">
        <f t="shared" si="39"/>
        <v>4729.725</v>
      </c>
      <c r="F261" s="307">
        <f t="shared" si="40"/>
        <v>5912</v>
      </c>
      <c r="G261" s="630">
        <f t="shared" si="33"/>
        <v>7094.4</v>
      </c>
      <c r="H261" s="457"/>
    </row>
    <row r="262" spans="1:8" s="116" customFormat="1" ht="25.5">
      <c r="A262" s="1118"/>
      <c r="B262" s="1120"/>
      <c r="C262" s="532" t="s">
        <v>717</v>
      </c>
      <c r="D262" s="28"/>
      <c r="E262" s="306"/>
      <c r="F262" s="307"/>
      <c r="G262" s="630"/>
      <c r="H262" s="457"/>
    </row>
    <row r="263" spans="1:8" s="116" customFormat="1" ht="13.5" customHeight="1">
      <c r="A263" s="1118"/>
      <c r="B263" s="1120"/>
      <c r="C263" s="874" t="s">
        <v>857</v>
      </c>
      <c r="D263" s="525">
        <v>240</v>
      </c>
      <c r="E263" s="416">
        <f t="shared" si="39"/>
        <v>3243.2400000000002</v>
      </c>
      <c r="F263" s="501">
        <f t="shared" si="40"/>
        <v>4054</v>
      </c>
      <c r="G263" s="857">
        <f t="shared" si="33"/>
        <v>4864.8</v>
      </c>
      <c r="H263" s="457"/>
    </row>
    <row r="264" spans="1:8" s="116" customFormat="1" ht="13.5" customHeight="1">
      <c r="A264" s="1118"/>
      <c r="B264" s="1120"/>
      <c r="C264" s="874" t="s">
        <v>858</v>
      </c>
      <c r="D264" s="525">
        <v>240</v>
      </c>
      <c r="E264" s="416">
        <f t="shared" si="39"/>
        <v>3243.2400000000002</v>
      </c>
      <c r="F264" s="501">
        <f t="shared" si="40"/>
        <v>4054</v>
      </c>
      <c r="G264" s="857">
        <f t="shared" si="33"/>
        <v>4864.8</v>
      </c>
      <c r="H264" s="457"/>
    </row>
    <row r="265" spans="1:8" s="116" customFormat="1" ht="13.5" customHeight="1">
      <c r="A265" s="1118"/>
      <c r="B265" s="1120"/>
      <c r="C265" s="874" t="s">
        <v>859</v>
      </c>
      <c r="D265" s="525">
        <v>240</v>
      </c>
      <c r="E265" s="416">
        <f t="shared" si="39"/>
        <v>3243.2400000000002</v>
      </c>
      <c r="F265" s="501">
        <f>ROUND(E265*1.25,0)</f>
        <v>4054</v>
      </c>
      <c r="G265" s="857">
        <f t="shared" si="33"/>
        <v>4864.8</v>
      </c>
      <c r="H265" s="457"/>
    </row>
    <row r="266" spans="1:8" s="116" customFormat="1" ht="25.5" customHeight="1">
      <c r="A266" s="1118"/>
      <c r="B266" s="1120"/>
      <c r="C266" s="532" t="s">
        <v>718</v>
      </c>
      <c r="D266" s="28"/>
      <c r="E266" s="306"/>
      <c r="F266" s="307"/>
      <c r="G266" s="630"/>
      <c r="H266" s="457"/>
    </row>
    <row r="267" spans="1:8" s="116" customFormat="1" ht="14.25" customHeight="1">
      <c r="A267" s="1118"/>
      <c r="B267" s="1120"/>
      <c r="C267" s="874" t="s">
        <v>857</v>
      </c>
      <c r="D267" s="525">
        <v>240</v>
      </c>
      <c r="E267" s="416">
        <f t="shared" si="39"/>
        <v>3243.2400000000002</v>
      </c>
      <c r="F267" s="501">
        <f t="shared" si="40"/>
        <v>4054</v>
      </c>
      <c r="G267" s="857">
        <f t="shared" si="33"/>
        <v>4864.8</v>
      </c>
      <c r="H267" s="457"/>
    </row>
    <row r="268" spans="1:8" s="116" customFormat="1" ht="14.25" customHeight="1">
      <c r="A268" s="1118"/>
      <c r="B268" s="1120"/>
      <c r="C268" s="874" t="s">
        <v>858</v>
      </c>
      <c r="D268" s="525">
        <v>240</v>
      </c>
      <c r="E268" s="416">
        <f t="shared" si="39"/>
        <v>3243.2400000000002</v>
      </c>
      <c r="F268" s="501">
        <f t="shared" si="40"/>
        <v>4054</v>
      </c>
      <c r="G268" s="857">
        <f t="shared" si="33"/>
        <v>4864.8</v>
      </c>
      <c r="H268" s="457"/>
    </row>
    <row r="269" spans="1:8" s="116" customFormat="1" ht="14.25" customHeight="1">
      <c r="A269" s="1118"/>
      <c r="B269" s="1120"/>
      <c r="C269" s="874" t="s">
        <v>859</v>
      </c>
      <c r="D269" s="525">
        <v>240</v>
      </c>
      <c r="E269" s="416">
        <f t="shared" si="39"/>
        <v>3243.2400000000002</v>
      </c>
      <c r="F269" s="501">
        <f t="shared" si="40"/>
        <v>4054</v>
      </c>
      <c r="G269" s="857">
        <f t="shared" si="33"/>
        <v>4864.8</v>
      </c>
      <c r="H269" s="457"/>
    </row>
    <row r="270" spans="1:8" s="116" customFormat="1" ht="14.25" customHeight="1">
      <c r="A270" s="1118"/>
      <c r="B270" s="1120"/>
      <c r="C270" s="133" t="s">
        <v>658</v>
      </c>
      <c r="D270" s="28"/>
      <c r="E270" s="325"/>
      <c r="F270" s="307"/>
      <c r="G270" s="630"/>
      <c r="H270" s="457"/>
    </row>
    <row r="271" spans="1:8" s="116" customFormat="1" ht="12.75">
      <c r="A271" s="1118"/>
      <c r="B271" s="1120"/>
      <c r="C271" s="152" t="s">
        <v>201</v>
      </c>
      <c r="D271" s="38">
        <v>40</v>
      </c>
      <c r="E271" s="306">
        <f>D271*$H$18</f>
        <v>498.12</v>
      </c>
      <c r="F271" s="307">
        <f>ROUND(E271*1.25,0)</f>
        <v>623</v>
      </c>
      <c r="G271" s="630">
        <f t="shared" si="33"/>
        <v>747.6</v>
      </c>
      <c r="H271" s="382"/>
    </row>
    <row r="272" spans="1:8" s="116" customFormat="1" ht="12.75">
      <c r="A272" s="1118"/>
      <c r="B272" s="1120"/>
      <c r="C272" s="152" t="s">
        <v>202</v>
      </c>
      <c r="D272" s="38">
        <v>45</v>
      </c>
      <c r="E272" s="306">
        <f aca="true" t="shared" si="41" ref="E272:E281">D272*$H$18</f>
        <v>560.385</v>
      </c>
      <c r="F272" s="307">
        <f aca="true" t="shared" si="42" ref="F272:F288">ROUND(E272*1.25,0)</f>
        <v>700</v>
      </c>
      <c r="G272" s="630">
        <f t="shared" si="33"/>
        <v>840</v>
      </c>
      <c r="H272" s="382"/>
    </row>
    <row r="273" spans="1:8" s="116" customFormat="1" ht="12.75">
      <c r="A273" s="1118"/>
      <c r="B273" s="1120"/>
      <c r="C273" s="134" t="s">
        <v>130</v>
      </c>
      <c r="D273" s="38">
        <v>50</v>
      </c>
      <c r="E273" s="306">
        <f t="shared" si="41"/>
        <v>622.65</v>
      </c>
      <c r="F273" s="307">
        <f t="shared" si="42"/>
        <v>778</v>
      </c>
      <c r="G273" s="630">
        <f t="shared" si="33"/>
        <v>933.5999999999999</v>
      </c>
      <c r="H273" s="382"/>
    </row>
    <row r="274" spans="1:8" s="116" customFormat="1" ht="12.75">
      <c r="A274" s="1118"/>
      <c r="B274" s="1120"/>
      <c r="C274" s="134" t="s">
        <v>53</v>
      </c>
      <c r="D274" s="38">
        <v>50</v>
      </c>
      <c r="E274" s="306">
        <f t="shared" si="41"/>
        <v>622.65</v>
      </c>
      <c r="F274" s="307">
        <f t="shared" si="42"/>
        <v>778</v>
      </c>
      <c r="G274" s="630">
        <f t="shared" si="33"/>
        <v>933.5999999999999</v>
      </c>
      <c r="H274" s="382"/>
    </row>
    <row r="275" spans="1:8" s="116" customFormat="1" ht="12.75">
      <c r="A275" s="1118"/>
      <c r="B275" s="1120"/>
      <c r="C275" s="134" t="s">
        <v>93</v>
      </c>
      <c r="D275" s="38">
        <v>50</v>
      </c>
      <c r="E275" s="306">
        <f t="shared" si="41"/>
        <v>622.65</v>
      </c>
      <c r="F275" s="307">
        <f t="shared" si="42"/>
        <v>778</v>
      </c>
      <c r="G275" s="630">
        <f t="shared" si="33"/>
        <v>933.5999999999999</v>
      </c>
      <c r="H275" s="382"/>
    </row>
    <row r="276" spans="1:8" s="116" customFormat="1" ht="12.75">
      <c r="A276" s="1118"/>
      <c r="B276" s="1120"/>
      <c r="C276" s="134" t="s">
        <v>328</v>
      </c>
      <c r="D276" s="38">
        <v>50</v>
      </c>
      <c r="E276" s="306">
        <f t="shared" si="41"/>
        <v>622.65</v>
      </c>
      <c r="F276" s="307">
        <f t="shared" si="42"/>
        <v>778</v>
      </c>
      <c r="G276" s="630">
        <f t="shared" si="33"/>
        <v>933.5999999999999</v>
      </c>
      <c r="H276" s="382"/>
    </row>
    <row r="277" spans="1:8" s="116" customFormat="1" ht="12.75">
      <c r="A277" s="1118"/>
      <c r="B277" s="1120"/>
      <c r="C277" s="134" t="s">
        <v>706</v>
      </c>
      <c r="D277" s="38">
        <v>45</v>
      </c>
      <c r="E277" s="306">
        <f t="shared" si="41"/>
        <v>560.385</v>
      </c>
      <c r="F277" s="307">
        <f t="shared" si="42"/>
        <v>700</v>
      </c>
      <c r="G277" s="630">
        <f t="shared" si="33"/>
        <v>840</v>
      </c>
      <c r="H277" s="382"/>
    </row>
    <row r="278" spans="1:8" s="116" customFormat="1" ht="13.5" customHeight="1">
      <c r="A278" s="1118"/>
      <c r="B278" s="1120"/>
      <c r="C278" s="134" t="s">
        <v>222</v>
      </c>
      <c r="D278" s="38">
        <v>50</v>
      </c>
      <c r="E278" s="306">
        <f t="shared" si="41"/>
        <v>622.65</v>
      </c>
      <c r="F278" s="307">
        <f>ROUND(E278*1.25,0)</f>
        <v>778</v>
      </c>
      <c r="G278" s="630">
        <f t="shared" si="33"/>
        <v>933.5999999999999</v>
      </c>
      <c r="H278" s="382"/>
    </row>
    <row r="279" spans="1:8" s="116" customFormat="1" ht="12.75">
      <c r="A279" s="1118"/>
      <c r="B279" s="1120"/>
      <c r="C279" s="138" t="s">
        <v>199</v>
      </c>
      <c r="D279" s="38">
        <v>50</v>
      </c>
      <c r="E279" s="306">
        <f t="shared" si="41"/>
        <v>622.65</v>
      </c>
      <c r="F279" s="307">
        <f t="shared" si="42"/>
        <v>778</v>
      </c>
      <c r="G279" s="630">
        <f t="shared" si="33"/>
        <v>933.5999999999999</v>
      </c>
      <c r="H279" s="382"/>
    </row>
    <row r="280" spans="1:8" s="116" customFormat="1" ht="12.75">
      <c r="A280" s="1118"/>
      <c r="B280" s="1120"/>
      <c r="C280" s="138" t="s">
        <v>200</v>
      </c>
      <c r="D280" s="38">
        <v>120</v>
      </c>
      <c r="E280" s="306">
        <f t="shared" si="41"/>
        <v>1494.36</v>
      </c>
      <c r="F280" s="307">
        <f t="shared" si="42"/>
        <v>1868</v>
      </c>
      <c r="G280" s="630">
        <f aca="true" t="shared" si="43" ref="G280:G293">F280*1.2</f>
        <v>2241.6</v>
      </c>
      <c r="H280" s="382"/>
    </row>
    <row r="281" spans="1:8" s="116" customFormat="1" ht="12.75">
      <c r="A281" s="1118"/>
      <c r="B281" s="1120"/>
      <c r="C281" s="134" t="s">
        <v>707</v>
      </c>
      <c r="D281" s="38">
        <v>120</v>
      </c>
      <c r="E281" s="306">
        <f t="shared" si="41"/>
        <v>1494.36</v>
      </c>
      <c r="F281" s="307">
        <f t="shared" si="42"/>
        <v>1868</v>
      </c>
      <c r="G281" s="630">
        <f t="shared" si="43"/>
        <v>2241.6</v>
      </c>
      <c r="H281" s="382"/>
    </row>
    <row r="282" spans="1:8" s="116" customFormat="1" ht="12.75">
      <c r="A282" s="1118"/>
      <c r="B282" s="1120"/>
      <c r="C282" s="557" t="s">
        <v>229</v>
      </c>
      <c r="D282" s="525"/>
      <c r="E282" s="306"/>
      <c r="F282" s="501"/>
      <c r="G282" s="630"/>
      <c r="H282" s="553"/>
    </row>
    <row r="283" spans="1:8" s="116" customFormat="1" ht="38.25">
      <c r="A283" s="1118"/>
      <c r="B283" s="1120"/>
      <c r="C283" s="202" t="s">
        <v>124</v>
      </c>
      <c r="D283" s="38">
        <v>60</v>
      </c>
      <c r="E283" s="306">
        <f aca="true" t="shared" si="44" ref="E283:E288">D283*$H$18</f>
        <v>747.18</v>
      </c>
      <c r="F283" s="307">
        <f t="shared" si="42"/>
        <v>934</v>
      </c>
      <c r="G283" s="630">
        <f t="shared" si="43"/>
        <v>1120.8</v>
      </c>
      <c r="H283" s="382"/>
    </row>
    <row r="284" spans="1:8" s="116" customFormat="1" ht="38.25">
      <c r="A284" s="1118"/>
      <c r="B284" s="1120"/>
      <c r="C284" s="203" t="s">
        <v>76</v>
      </c>
      <c r="D284" s="38">
        <v>60</v>
      </c>
      <c r="E284" s="306">
        <f t="shared" si="44"/>
        <v>747.18</v>
      </c>
      <c r="F284" s="307">
        <f t="shared" si="42"/>
        <v>934</v>
      </c>
      <c r="G284" s="630">
        <f t="shared" si="43"/>
        <v>1120.8</v>
      </c>
      <c r="H284" s="382"/>
    </row>
    <row r="285" spans="1:8" s="116" customFormat="1" ht="12.75">
      <c r="A285" s="1118"/>
      <c r="B285" s="1120"/>
      <c r="C285" s="143" t="s">
        <v>125</v>
      </c>
      <c r="D285" s="38">
        <v>60</v>
      </c>
      <c r="E285" s="306">
        <f t="shared" si="44"/>
        <v>747.18</v>
      </c>
      <c r="F285" s="307">
        <f t="shared" si="42"/>
        <v>934</v>
      </c>
      <c r="G285" s="630">
        <f t="shared" si="43"/>
        <v>1120.8</v>
      </c>
      <c r="H285" s="382"/>
    </row>
    <row r="286" spans="1:8" s="116" customFormat="1" ht="12.75">
      <c r="A286" s="1118"/>
      <c r="B286" s="1120"/>
      <c r="C286" s="198" t="s">
        <v>202</v>
      </c>
      <c r="D286" s="38">
        <v>45</v>
      </c>
      <c r="E286" s="306">
        <f t="shared" si="44"/>
        <v>560.385</v>
      </c>
      <c r="F286" s="307">
        <f t="shared" si="42"/>
        <v>700</v>
      </c>
      <c r="G286" s="630">
        <f t="shared" si="43"/>
        <v>840</v>
      </c>
      <c r="H286" s="382"/>
    </row>
    <row r="287" spans="1:8" s="116" customFormat="1" ht="25.5">
      <c r="A287" s="1118"/>
      <c r="B287" s="1120"/>
      <c r="C287" s="146" t="s">
        <v>74</v>
      </c>
      <c r="D287" s="38">
        <v>60</v>
      </c>
      <c r="E287" s="306">
        <f t="shared" si="44"/>
        <v>747.18</v>
      </c>
      <c r="F287" s="307">
        <f t="shared" si="42"/>
        <v>934</v>
      </c>
      <c r="G287" s="630">
        <f t="shared" si="43"/>
        <v>1120.8</v>
      </c>
      <c r="H287" s="382"/>
    </row>
    <row r="288" spans="1:8" s="116" customFormat="1" ht="25.5">
      <c r="A288" s="1118"/>
      <c r="B288" s="1120"/>
      <c r="C288" s="146" t="s">
        <v>75</v>
      </c>
      <c r="D288" s="38">
        <v>60</v>
      </c>
      <c r="E288" s="306">
        <f t="shared" si="44"/>
        <v>747.18</v>
      </c>
      <c r="F288" s="307">
        <f t="shared" si="42"/>
        <v>934</v>
      </c>
      <c r="G288" s="630">
        <f t="shared" si="43"/>
        <v>1120.8</v>
      </c>
      <c r="H288" s="382"/>
    </row>
    <row r="289" spans="1:8" s="116" customFormat="1" ht="15.75">
      <c r="A289" s="1118"/>
      <c r="B289" s="1120"/>
      <c r="C289" s="182" t="s">
        <v>710</v>
      </c>
      <c r="D289" s="38"/>
      <c r="E289" s="306"/>
      <c r="F289" s="307"/>
      <c r="G289" s="630"/>
      <c r="H289" s="382"/>
    </row>
    <row r="290" spans="1:8" s="116" customFormat="1" ht="12.75" customHeight="1">
      <c r="A290" s="1118"/>
      <c r="B290" s="1120"/>
      <c r="C290" s="134" t="s">
        <v>748</v>
      </c>
      <c r="D290" s="38">
        <v>90</v>
      </c>
      <c r="E290" s="416">
        <f>D290*$H$16</f>
        <v>1120.77</v>
      </c>
      <c r="F290" s="307">
        <f>ROUND(E290*1.25,0)</f>
        <v>1401</v>
      </c>
      <c r="G290" s="630">
        <f t="shared" si="43"/>
        <v>1681.2</v>
      </c>
      <c r="H290" s="382"/>
    </row>
    <row r="291" spans="1:8" s="116" customFormat="1" ht="15.75">
      <c r="A291" s="1118"/>
      <c r="B291" s="1120"/>
      <c r="C291" s="137" t="s">
        <v>711</v>
      </c>
      <c r="D291" s="38"/>
      <c r="E291" s="321"/>
      <c r="F291" s="307"/>
      <c r="G291" s="630"/>
      <c r="H291" s="382"/>
    </row>
    <row r="292" spans="1:8" s="116" customFormat="1" ht="12.75">
      <c r="A292" s="1118"/>
      <c r="B292" s="1120"/>
      <c r="C292" s="134" t="s">
        <v>712</v>
      </c>
      <c r="D292" s="38">
        <v>170</v>
      </c>
      <c r="E292" s="306">
        <f>D292*$H$19</f>
        <v>2224.11</v>
      </c>
      <c r="F292" s="307">
        <f>ROUND(E292*1.25,0)</f>
        <v>2780</v>
      </c>
      <c r="G292" s="630">
        <f t="shared" si="43"/>
        <v>3336</v>
      </c>
      <c r="H292" s="382"/>
    </row>
    <row r="293" spans="1:8" s="116" customFormat="1" ht="13.5" thickBot="1">
      <c r="A293" s="1119"/>
      <c r="B293" s="1121"/>
      <c r="C293" s="161" t="s">
        <v>713</v>
      </c>
      <c r="D293" s="258">
        <v>590</v>
      </c>
      <c r="E293" s="522">
        <f>D293*$H$19</f>
        <v>7718.970000000001</v>
      </c>
      <c r="F293" s="327">
        <f>ROUND(E293*1.25,0)</f>
        <v>9649</v>
      </c>
      <c r="G293" s="630">
        <f t="shared" si="43"/>
        <v>11578.8</v>
      </c>
      <c r="H293" s="382"/>
    </row>
    <row r="295" ht="12.75">
      <c r="A295" t="s">
        <v>233</v>
      </c>
    </row>
    <row r="296" ht="12.75" customHeight="1">
      <c r="A296" t="s">
        <v>547</v>
      </c>
    </row>
    <row r="297" ht="12.75">
      <c r="A297" t="s">
        <v>548</v>
      </c>
    </row>
  </sheetData>
  <sheetProtection/>
  <mergeCells count="18">
    <mergeCell ref="D1:H1"/>
    <mergeCell ref="A247:A293"/>
    <mergeCell ref="B249:B293"/>
    <mergeCell ref="A202:A246"/>
    <mergeCell ref="B15:C15"/>
    <mergeCell ref="A164:A201"/>
    <mergeCell ref="A119:A163"/>
    <mergeCell ref="A66:A118"/>
    <mergeCell ref="B20:C20"/>
    <mergeCell ref="A21:A65"/>
    <mergeCell ref="C2:H2"/>
    <mergeCell ref="A16:A19"/>
    <mergeCell ref="B5:F5"/>
    <mergeCell ref="B6:F6"/>
    <mergeCell ref="B16:C16"/>
    <mergeCell ref="B7:F7"/>
    <mergeCell ref="B8:F8"/>
    <mergeCell ref="B9:F9"/>
  </mergeCells>
  <printOptions/>
  <pageMargins left="0.7480314960629921" right="0.1968503937007874" top="0.35433070866141736" bottom="0.35433070866141736" header="0.31496062992125984" footer="0.31496062992125984"/>
  <pageSetup fitToHeight="0" fitToWidth="1" horizontalDpi="600" verticalDpi="600" orientation="portrait" paperSize="9" scale="79" r:id="rId1"/>
  <rowBreaks count="4" manualBreakCount="4">
    <brk id="62" max="9" man="1"/>
    <brk id="130" max="9" man="1"/>
    <brk id="189" max="9" man="1"/>
    <brk id="24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7"/>
  <sheetViews>
    <sheetView zoomScale="130" zoomScaleNormal="130" zoomScaleSheetLayoutView="100" zoomScalePageLayoutView="0" workbookViewId="0" topLeftCell="A181">
      <selection activeCell="U16" sqref="U16"/>
    </sheetView>
  </sheetViews>
  <sheetFormatPr defaultColWidth="9.140625" defaultRowHeight="12.75"/>
  <cols>
    <col min="1" max="1" width="5.7109375" style="0" customWidth="1"/>
    <col min="2" max="2" width="40.421875" style="0" customWidth="1"/>
    <col min="3" max="3" width="38.7109375" style="0" customWidth="1"/>
    <col min="4" max="4" width="8.00390625" style="0" hidden="1" customWidth="1"/>
    <col min="5" max="5" width="9.8515625" style="0" hidden="1" customWidth="1"/>
    <col min="6" max="6" width="10.8515625" style="0" customWidth="1"/>
    <col min="7" max="7" width="10.140625" style="0" customWidth="1"/>
    <col min="8" max="8" width="0.2890625" style="0" hidden="1" customWidth="1"/>
    <col min="9" max="9" width="6.421875" style="0" hidden="1" customWidth="1"/>
    <col min="10" max="10" width="7.140625" style="0" hidden="1" customWidth="1"/>
    <col min="11" max="11" width="0.13671875" style="0" hidden="1" customWidth="1"/>
    <col min="12" max="12" width="10.28125" style="0" hidden="1" customWidth="1"/>
    <col min="13" max="13" width="12.57421875" style="0" hidden="1" customWidth="1"/>
  </cols>
  <sheetData>
    <row r="1" spans="1:8" ht="12.75">
      <c r="A1" s="2"/>
      <c r="B1" s="3"/>
      <c r="C1" s="628" t="s">
        <v>822</v>
      </c>
      <c r="D1" s="1111" t="s">
        <v>147</v>
      </c>
      <c r="E1" s="1111"/>
      <c r="F1" s="1111"/>
      <c r="G1" s="1111"/>
      <c r="H1" s="1111"/>
    </row>
    <row r="2" spans="1:8" ht="27.75" customHeight="1">
      <c r="A2" s="2"/>
      <c r="B2" s="1"/>
      <c r="C2" s="1112" t="s">
        <v>949</v>
      </c>
      <c r="D2" s="1112"/>
      <c r="E2" s="1112"/>
      <c r="F2" s="1112"/>
      <c r="G2" s="1112"/>
      <c r="H2" s="1112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5"/>
      <c r="C8" s="5"/>
      <c r="D8" s="5"/>
      <c r="E8" s="5"/>
      <c r="F8" s="5"/>
      <c r="G8" s="4"/>
      <c r="H8" s="4"/>
    </row>
    <row r="9" spans="1:8" ht="57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ht="18.75" customHeight="1">
      <c r="A12" s="13"/>
      <c r="B12" s="71" t="s">
        <v>234</v>
      </c>
      <c r="C12" s="71"/>
      <c r="D12" s="14"/>
      <c r="E12" s="15"/>
      <c r="F12" s="15"/>
      <c r="G12" s="15"/>
      <c r="H12" s="15"/>
    </row>
    <row r="13" spans="1:8" ht="47.25" customHeight="1" thickBot="1">
      <c r="A13" s="16" t="s">
        <v>259</v>
      </c>
      <c r="B13" s="1102" t="s">
        <v>216</v>
      </c>
      <c r="C13" s="1103"/>
      <c r="D13" s="33"/>
      <c r="E13" s="33"/>
      <c r="F13" s="33"/>
      <c r="G13" s="33"/>
      <c r="H13" s="34"/>
    </row>
    <row r="14" spans="1:12" s="116" customFormat="1" ht="29.25" customHeight="1" thickBot="1">
      <c r="A14" s="1114" t="s">
        <v>260</v>
      </c>
      <c r="B14" s="1107" t="s">
        <v>231</v>
      </c>
      <c r="C14" s="1108"/>
      <c r="D14" s="302"/>
      <c r="E14" s="303"/>
      <c r="F14" s="304"/>
      <c r="G14" s="629"/>
      <c r="H14" s="468">
        <v>2022</v>
      </c>
      <c r="I14" s="265"/>
      <c r="L14" s="116" t="s">
        <v>849</v>
      </c>
    </row>
    <row r="15" spans="1:12" s="116" customFormat="1" ht="20.25" customHeight="1">
      <c r="A15" s="1115"/>
      <c r="B15" s="162" t="s">
        <v>351</v>
      </c>
      <c r="C15" s="100"/>
      <c r="D15" s="32">
        <v>35</v>
      </c>
      <c r="E15" s="306">
        <f>D15*H17</f>
        <v>472.9725</v>
      </c>
      <c r="F15" s="307">
        <f>ROUND(E15*1.25,0)</f>
        <v>591</v>
      </c>
      <c r="G15" s="630">
        <f>F15*1.2</f>
        <v>709.1999999999999</v>
      </c>
      <c r="H15" s="469">
        <f>14.48*105%</f>
        <v>15.204</v>
      </c>
      <c r="I15" s="116" t="s">
        <v>806</v>
      </c>
      <c r="L15" s="731">
        <v>0.05</v>
      </c>
    </row>
    <row r="16" spans="1:12" s="116" customFormat="1" ht="27" customHeight="1">
      <c r="A16" s="1115"/>
      <c r="B16" s="163" t="s">
        <v>350</v>
      </c>
      <c r="C16" s="104"/>
      <c r="D16" s="26">
        <v>45</v>
      </c>
      <c r="E16" s="306">
        <f>D16*H15</f>
        <v>684.1800000000001</v>
      </c>
      <c r="F16" s="307">
        <f>ROUND(E16*1.25,0)</f>
        <v>855</v>
      </c>
      <c r="G16" s="630">
        <f aca="true" t="shared" si="0" ref="G16:G79">F16*1.2</f>
        <v>1026</v>
      </c>
      <c r="H16" s="469">
        <f>11.86*105%</f>
        <v>12.453</v>
      </c>
      <c r="I16" s="116" t="s">
        <v>805</v>
      </c>
      <c r="L16" s="731">
        <v>0.05</v>
      </c>
    </row>
    <row r="17" spans="1:12" s="116" customFormat="1" ht="18" customHeight="1" thickBot="1">
      <c r="A17" s="1116"/>
      <c r="B17" s="164" t="s">
        <v>344</v>
      </c>
      <c r="C17" s="309"/>
      <c r="D17" s="26">
        <v>60</v>
      </c>
      <c r="E17" s="306">
        <f>D17*H15</f>
        <v>912.24</v>
      </c>
      <c r="F17" s="307">
        <f>ROUND(E17*1.25,0)</f>
        <v>1140</v>
      </c>
      <c r="G17" s="630">
        <f t="shared" si="0"/>
        <v>1368</v>
      </c>
      <c r="H17" s="469">
        <f>12.87*105%</f>
        <v>13.5135</v>
      </c>
      <c r="I17" s="116" t="s">
        <v>726</v>
      </c>
      <c r="L17" s="731">
        <v>0.05</v>
      </c>
    </row>
    <row r="18" spans="1:12" s="116" customFormat="1" ht="18" customHeight="1" thickBot="1">
      <c r="A18" s="311" t="s">
        <v>261</v>
      </c>
      <c r="B18" s="1109" t="s">
        <v>232</v>
      </c>
      <c r="C18" s="1110"/>
      <c r="D18" s="45"/>
      <c r="E18" s="312"/>
      <c r="F18" s="313"/>
      <c r="G18" s="630"/>
      <c r="H18" s="469">
        <f>11.86*105%</f>
        <v>12.453</v>
      </c>
      <c r="I18" s="265" t="s">
        <v>466</v>
      </c>
      <c r="L18" s="731">
        <v>0.05</v>
      </c>
    </row>
    <row r="19" spans="1:12" s="116" customFormat="1" ht="39" thickBot="1">
      <c r="A19" s="1117" t="s">
        <v>262</v>
      </c>
      <c r="B19" s="48" t="s">
        <v>648</v>
      </c>
      <c r="C19" s="329"/>
      <c r="D19" s="99"/>
      <c r="E19" s="102"/>
      <c r="F19" s="330"/>
      <c r="G19" s="630"/>
      <c r="H19" s="470">
        <f>12.46*105%</f>
        <v>13.083000000000002</v>
      </c>
      <c r="I19" s="116" t="s">
        <v>804</v>
      </c>
      <c r="L19" s="731">
        <v>0.05</v>
      </c>
    </row>
    <row r="20" spans="1:8" s="116" customFormat="1" ht="15.75">
      <c r="A20" s="1123"/>
      <c r="B20" s="20"/>
      <c r="C20" s="194" t="s">
        <v>700</v>
      </c>
      <c r="D20" s="100"/>
      <c r="E20" s="103"/>
      <c r="F20" s="332"/>
      <c r="G20" s="630"/>
      <c r="H20" s="466"/>
    </row>
    <row r="21" spans="1:8" s="116" customFormat="1" ht="12.75">
      <c r="A21" s="1069"/>
      <c r="B21" s="20"/>
      <c r="C21" s="863" t="s">
        <v>882</v>
      </c>
      <c r="D21" s="864">
        <v>20</v>
      </c>
      <c r="E21" s="416">
        <f>D21*$H$17</f>
        <v>270.27</v>
      </c>
      <c r="F21" s="501">
        <f>ROUND(E21*1.25,0)</f>
        <v>338</v>
      </c>
      <c r="G21" s="857">
        <f t="shared" si="0"/>
        <v>405.59999999999997</v>
      </c>
      <c r="H21" s="457"/>
    </row>
    <row r="22" spans="1:8" s="116" customFormat="1" ht="12.75">
      <c r="A22" s="1069"/>
      <c r="B22" s="20"/>
      <c r="C22" s="868" t="s">
        <v>766</v>
      </c>
      <c r="D22" s="864">
        <v>20</v>
      </c>
      <c r="E22" s="416">
        <f>D22*$H$17</f>
        <v>270.27</v>
      </c>
      <c r="F22" s="501">
        <f>ROUND(E22*1.25,0)</f>
        <v>338</v>
      </c>
      <c r="G22" s="857">
        <f t="shared" si="0"/>
        <v>405.59999999999997</v>
      </c>
      <c r="H22" s="457"/>
    </row>
    <row r="23" spans="1:8" s="116" customFormat="1" ht="12.75">
      <c r="A23" s="1069"/>
      <c r="B23" s="20"/>
      <c r="C23" s="868" t="s">
        <v>866</v>
      </c>
      <c r="D23" s="864">
        <v>20</v>
      </c>
      <c r="E23" s="416">
        <f>D23*$H$17</f>
        <v>270.27</v>
      </c>
      <c r="F23" s="501">
        <f>ROUND(E23*1.25,0)</f>
        <v>338</v>
      </c>
      <c r="G23" s="857">
        <f t="shared" si="0"/>
        <v>405.59999999999997</v>
      </c>
      <c r="H23" s="457"/>
    </row>
    <row r="24" spans="1:8" s="116" customFormat="1" ht="14.25" customHeight="1">
      <c r="A24" s="1069"/>
      <c r="B24" s="20"/>
      <c r="C24" s="132" t="s">
        <v>699</v>
      </c>
      <c r="D24" s="30"/>
      <c r="E24" s="416"/>
      <c r="F24" s="501"/>
      <c r="G24" s="857"/>
      <c r="H24" s="457"/>
    </row>
    <row r="25" spans="1:8" s="116" customFormat="1" ht="14.25" customHeight="1">
      <c r="A25" s="1069"/>
      <c r="B25" s="20"/>
      <c r="C25" s="131" t="s">
        <v>977</v>
      </c>
      <c r="D25" s="30">
        <v>200</v>
      </c>
      <c r="E25" s="416">
        <f>D25*$H$17</f>
        <v>2702.7000000000003</v>
      </c>
      <c r="F25" s="501">
        <f>ROUND(E25*1.25,0)</f>
        <v>3378</v>
      </c>
      <c r="G25" s="857">
        <f t="shared" si="0"/>
        <v>4053.6</v>
      </c>
      <c r="H25" s="457"/>
    </row>
    <row r="26" spans="1:8" s="116" customFormat="1" ht="12.75">
      <c r="A26" s="1069"/>
      <c r="B26" s="20"/>
      <c r="C26" s="134" t="s">
        <v>691</v>
      </c>
      <c r="D26" s="30">
        <v>80</v>
      </c>
      <c r="E26" s="321">
        <f aca="true" t="shared" si="1" ref="E26:E36">D26*$H$17</f>
        <v>1081.08</v>
      </c>
      <c r="F26" s="307">
        <f aca="true" t="shared" si="2" ref="F26:F35">ROUND(E26*1.25,0)</f>
        <v>1351</v>
      </c>
      <c r="G26" s="630">
        <f t="shared" si="0"/>
        <v>1621.2</v>
      </c>
      <c r="H26" s="457"/>
    </row>
    <row r="27" spans="1:8" s="116" customFormat="1" ht="15.75">
      <c r="A27" s="1069"/>
      <c r="B27" s="20"/>
      <c r="C27" s="137" t="s">
        <v>701</v>
      </c>
      <c r="D27" s="30"/>
      <c r="E27" s="321"/>
      <c r="F27" s="307"/>
      <c r="G27" s="630"/>
      <c r="H27" s="457"/>
    </row>
    <row r="28" spans="1:8" s="116" customFormat="1" ht="12.75">
      <c r="A28" s="1069"/>
      <c r="B28" s="20"/>
      <c r="C28" s="140" t="s">
        <v>702</v>
      </c>
      <c r="D28" s="28">
        <v>350</v>
      </c>
      <c r="E28" s="321">
        <f t="shared" si="1"/>
        <v>4729.725</v>
      </c>
      <c r="F28" s="307">
        <f t="shared" si="2"/>
        <v>5912</v>
      </c>
      <c r="G28" s="630">
        <f t="shared" si="0"/>
        <v>7094.4</v>
      </c>
      <c r="H28" s="457"/>
    </row>
    <row r="29" spans="1:8" s="116" customFormat="1" ht="25.5">
      <c r="A29" s="1069"/>
      <c r="B29" s="20"/>
      <c r="C29" s="551" t="s">
        <v>717</v>
      </c>
      <c r="D29" s="28"/>
      <c r="E29" s="321"/>
      <c r="F29" s="307"/>
      <c r="G29" s="630"/>
      <c r="H29" s="457"/>
    </row>
    <row r="30" spans="1:8" s="116" customFormat="1" ht="12" customHeight="1">
      <c r="A30" s="1069"/>
      <c r="B30" s="20"/>
      <c r="C30" s="866" t="s">
        <v>857</v>
      </c>
      <c r="D30" s="525">
        <v>240</v>
      </c>
      <c r="E30" s="416">
        <f t="shared" si="1"/>
        <v>3243.2400000000002</v>
      </c>
      <c r="F30" s="501">
        <f t="shared" si="2"/>
        <v>4054</v>
      </c>
      <c r="G30" s="857">
        <f t="shared" si="0"/>
        <v>4864.8</v>
      </c>
      <c r="H30" s="457"/>
    </row>
    <row r="31" spans="1:8" s="116" customFormat="1" ht="12" customHeight="1">
      <c r="A31" s="1069"/>
      <c r="B31" s="20"/>
      <c r="C31" s="866" t="s">
        <v>858</v>
      </c>
      <c r="D31" s="525">
        <v>240</v>
      </c>
      <c r="E31" s="416">
        <f t="shared" si="1"/>
        <v>3243.2400000000002</v>
      </c>
      <c r="F31" s="501">
        <f t="shared" si="2"/>
        <v>4054</v>
      </c>
      <c r="G31" s="857">
        <f t="shared" si="0"/>
        <v>4864.8</v>
      </c>
      <c r="H31" s="457"/>
    </row>
    <row r="32" spans="1:8" s="116" customFormat="1" ht="12" customHeight="1">
      <c r="A32" s="1069"/>
      <c r="B32" s="20"/>
      <c r="C32" s="866" t="s">
        <v>859</v>
      </c>
      <c r="D32" s="525">
        <v>240</v>
      </c>
      <c r="E32" s="416">
        <f t="shared" si="1"/>
        <v>3243.2400000000002</v>
      </c>
      <c r="F32" s="501">
        <f>ROUND(E32*1.25,0)</f>
        <v>4054</v>
      </c>
      <c r="G32" s="857">
        <f t="shared" si="0"/>
        <v>4864.8</v>
      </c>
      <c r="H32" s="457"/>
    </row>
    <row r="33" spans="1:8" s="116" customFormat="1" ht="26.25" customHeight="1">
      <c r="A33" s="1069"/>
      <c r="B33" s="20"/>
      <c r="C33" s="551" t="s">
        <v>718</v>
      </c>
      <c r="D33" s="28"/>
      <c r="E33" s="321"/>
      <c r="F33" s="307"/>
      <c r="G33" s="630"/>
      <c r="H33" s="457"/>
    </row>
    <row r="34" spans="1:8" s="116" customFormat="1" ht="13.5" customHeight="1">
      <c r="A34" s="1069"/>
      <c r="B34" s="20"/>
      <c r="C34" s="866" t="s">
        <v>857</v>
      </c>
      <c r="D34" s="525">
        <v>240</v>
      </c>
      <c r="E34" s="416">
        <f t="shared" si="1"/>
        <v>3243.2400000000002</v>
      </c>
      <c r="F34" s="501">
        <f t="shared" si="2"/>
        <v>4054</v>
      </c>
      <c r="G34" s="857">
        <f t="shared" si="0"/>
        <v>4864.8</v>
      </c>
      <c r="H34" s="457"/>
    </row>
    <row r="35" spans="1:8" s="116" customFormat="1" ht="13.5" customHeight="1">
      <c r="A35" s="1069"/>
      <c r="B35" s="20"/>
      <c r="C35" s="866" t="s">
        <v>858</v>
      </c>
      <c r="D35" s="525">
        <v>240</v>
      </c>
      <c r="E35" s="416">
        <f t="shared" si="1"/>
        <v>3243.2400000000002</v>
      </c>
      <c r="F35" s="501">
        <f t="shared" si="2"/>
        <v>4054</v>
      </c>
      <c r="G35" s="857">
        <f t="shared" si="0"/>
        <v>4864.8</v>
      </c>
      <c r="H35" s="457"/>
    </row>
    <row r="36" spans="1:8" s="116" customFormat="1" ht="13.5" customHeight="1">
      <c r="A36" s="1069"/>
      <c r="B36" s="20"/>
      <c r="C36" s="866" t="s">
        <v>859</v>
      </c>
      <c r="D36" s="525">
        <v>240</v>
      </c>
      <c r="E36" s="416">
        <f t="shared" si="1"/>
        <v>3243.2400000000002</v>
      </c>
      <c r="F36" s="501">
        <f>ROUND(E36*1.25,0)</f>
        <v>4054</v>
      </c>
      <c r="G36" s="857">
        <f t="shared" si="0"/>
        <v>4864.8</v>
      </c>
      <c r="H36" s="457"/>
    </row>
    <row r="37" spans="1:8" s="116" customFormat="1" ht="13.5" customHeight="1">
      <c r="A37" s="1069"/>
      <c r="B37" s="20"/>
      <c r="C37" s="141" t="s">
        <v>711</v>
      </c>
      <c r="D37" s="28"/>
      <c r="E37" s="325"/>
      <c r="F37" s="307"/>
      <c r="G37" s="630"/>
      <c r="H37" s="457"/>
    </row>
    <row r="38" spans="1:8" s="116" customFormat="1" ht="12.75">
      <c r="A38" s="1069"/>
      <c r="B38" s="20"/>
      <c r="C38" s="143" t="s">
        <v>712</v>
      </c>
      <c r="D38" s="23">
        <v>170</v>
      </c>
      <c r="E38" s="321">
        <f>D38*$H$19</f>
        <v>2224.11</v>
      </c>
      <c r="F38" s="307">
        <f>ROUND(E38*1.25,0)</f>
        <v>2780</v>
      </c>
      <c r="G38" s="630">
        <f t="shared" si="0"/>
        <v>3336</v>
      </c>
      <c r="H38" s="467"/>
    </row>
    <row r="39" spans="1:8" s="116" customFormat="1" ht="13.5" thickBot="1">
      <c r="A39" s="1069"/>
      <c r="B39" s="20"/>
      <c r="C39" s="146" t="s">
        <v>713</v>
      </c>
      <c r="D39" s="101">
        <v>590</v>
      </c>
      <c r="E39" s="321">
        <f>D39*$H$19</f>
        <v>7718.970000000001</v>
      </c>
      <c r="F39" s="326">
        <f>ROUND(E39*1.25,0)</f>
        <v>9649</v>
      </c>
      <c r="G39" s="630">
        <f t="shared" si="0"/>
        <v>11578.8</v>
      </c>
      <c r="H39" s="467"/>
    </row>
    <row r="40" spans="1:8" s="116" customFormat="1" ht="26.25" thickBot="1">
      <c r="A40" s="1118" t="s">
        <v>263</v>
      </c>
      <c r="B40" s="48" t="s">
        <v>649</v>
      </c>
      <c r="C40" s="334"/>
      <c r="D40" s="99"/>
      <c r="E40" s="102"/>
      <c r="F40" s="313"/>
      <c r="G40" s="630"/>
      <c r="H40" s="466"/>
    </row>
    <row r="41" spans="1:8" s="116" customFormat="1" ht="15.75">
      <c r="A41" s="1069"/>
      <c r="B41" s="20"/>
      <c r="C41" s="149" t="s">
        <v>700</v>
      </c>
      <c r="D41" s="100"/>
      <c r="E41" s="103"/>
      <c r="F41" s="307"/>
      <c r="G41" s="630"/>
      <c r="H41" s="466"/>
    </row>
    <row r="42" spans="1:8" s="116" customFormat="1" ht="12.75">
      <c r="A42" s="1069"/>
      <c r="B42" s="20"/>
      <c r="C42" s="868" t="s">
        <v>868</v>
      </c>
      <c r="D42" s="864">
        <v>20</v>
      </c>
      <c r="E42" s="416">
        <f>D42*$H$17</f>
        <v>270.27</v>
      </c>
      <c r="F42" s="501">
        <f>ROUND(E42*1.25,0)</f>
        <v>338</v>
      </c>
      <c r="G42" s="857">
        <f t="shared" si="0"/>
        <v>405.59999999999997</v>
      </c>
      <c r="H42" s="457"/>
    </row>
    <row r="43" spans="1:8" s="116" customFormat="1" ht="12.75">
      <c r="A43" s="1069"/>
      <c r="B43" s="20"/>
      <c r="C43" s="868" t="s">
        <v>766</v>
      </c>
      <c r="D43" s="864">
        <v>20</v>
      </c>
      <c r="E43" s="416">
        <f>D43*$H$17</f>
        <v>270.27</v>
      </c>
      <c r="F43" s="501">
        <f>ROUND(E43*1.25,0)</f>
        <v>338</v>
      </c>
      <c r="G43" s="857">
        <f>F43*1.2</f>
        <v>405.59999999999997</v>
      </c>
      <c r="H43" s="457"/>
    </row>
    <row r="44" spans="1:8" s="116" customFormat="1" ht="12.75">
      <c r="A44" s="1069"/>
      <c r="B44" s="20"/>
      <c r="C44" s="868" t="s">
        <v>866</v>
      </c>
      <c r="D44" s="864">
        <v>20</v>
      </c>
      <c r="E44" s="416">
        <f>D44*$H$17</f>
        <v>270.27</v>
      </c>
      <c r="F44" s="501">
        <f>ROUND(E44*1.25,0)</f>
        <v>338</v>
      </c>
      <c r="G44" s="857">
        <f>F44*1.2</f>
        <v>405.59999999999997</v>
      </c>
      <c r="H44" s="457"/>
    </row>
    <row r="45" spans="1:8" s="116" customFormat="1" ht="12.75">
      <c r="A45" s="1069"/>
      <c r="B45" s="20"/>
      <c r="C45" s="868" t="s">
        <v>870</v>
      </c>
      <c r="D45" s="864">
        <v>20</v>
      </c>
      <c r="E45" s="416">
        <f>D45*$H$17</f>
        <v>270.27</v>
      </c>
      <c r="F45" s="501">
        <f>ROUND(E45*1.25,0)</f>
        <v>338</v>
      </c>
      <c r="G45" s="857">
        <f>F45*1.2</f>
        <v>405.59999999999997</v>
      </c>
      <c r="H45" s="457"/>
    </row>
    <row r="46" spans="1:8" s="116" customFormat="1" ht="15.75">
      <c r="A46" s="1069"/>
      <c r="B46" s="20"/>
      <c r="C46" s="171" t="s">
        <v>699</v>
      </c>
      <c r="D46" s="30"/>
      <c r="E46" s="416"/>
      <c r="F46" s="501"/>
      <c r="G46" s="857"/>
      <c r="H46" s="457"/>
    </row>
    <row r="47" spans="1:8" s="116" customFormat="1" ht="12.75">
      <c r="A47" s="1069"/>
      <c r="B47" s="20"/>
      <c r="C47" s="1018" t="s">
        <v>977</v>
      </c>
      <c r="D47" s="30">
        <v>200</v>
      </c>
      <c r="E47" s="416">
        <f>D47*$H$17</f>
        <v>2702.7000000000003</v>
      </c>
      <c r="F47" s="501">
        <f>ROUND(E47*1.25,0)</f>
        <v>3378</v>
      </c>
      <c r="G47" s="857">
        <f>F47*1.2</f>
        <v>4053.6</v>
      </c>
      <c r="H47" s="457"/>
    </row>
    <row r="48" spans="1:8" s="116" customFormat="1" ht="12.75">
      <c r="A48" s="1069"/>
      <c r="B48" s="20"/>
      <c r="C48" s="134" t="s">
        <v>691</v>
      </c>
      <c r="D48" s="30">
        <v>80</v>
      </c>
      <c r="E48" s="321">
        <f>D48*$H$17</f>
        <v>1081.08</v>
      </c>
      <c r="F48" s="307">
        <f>ROUND(E48*1.25,0)</f>
        <v>1351</v>
      </c>
      <c r="G48" s="630">
        <f t="shared" si="0"/>
        <v>1621.2</v>
      </c>
      <c r="H48" s="457"/>
    </row>
    <row r="49" spans="1:8" s="116" customFormat="1" ht="15.75">
      <c r="A49" s="1069"/>
      <c r="B49" s="20"/>
      <c r="C49" s="137" t="s">
        <v>701</v>
      </c>
      <c r="D49" s="30"/>
      <c r="E49" s="321"/>
      <c r="F49" s="307"/>
      <c r="G49" s="630"/>
      <c r="H49" s="457"/>
    </row>
    <row r="50" spans="1:8" s="116" customFormat="1" ht="12.75">
      <c r="A50" s="1069"/>
      <c r="B50" s="20"/>
      <c r="C50" s="131" t="s">
        <v>702</v>
      </c>
      <c r="D50" s="28">
        <v>350</v>
      </c>
      <c r="E50" s="321">
        <f aca="true" t="shared" si="3" ref="E50:E58">D50*$H$17</f>
        <v>4729.725</v>
      </c>
      <c r="F50" s="307">
        <f aca="true" t="shared" si="4" ref="F50:F58">ROUND(E50*1.25,0)</f>
        <v>5912</v>
      </c>
      <c r="G50" s="630">
        <f t="shared" si="0"/>
        <v>7094.4</v>
      </c>
      <c r="H50" s="457"/>
    </row>
    <row r="51" spans="1:8" s="116" customFormat="1" ht="25.5">
      <c r="A51" s="1069"/>
      <c r="B51" s="20"/>
      <c r="C51" s="532" t="s">
        <v>717</v>
      </c>
      <c r="D51" s="28"/>
      <c r="E51" s="321"/>
      <c r="F51" s="307"/>
      <c r="G51" s="630"/>
      <c r="H51" s="457"/>
    </row>
    <row r="52" spans="1:8" s="116" customFormat="1" ht="15" customHeight="1">
      <c r="A52" s="1069"/>
      <c r="B52" s="20"/>
      <c r="C52" s="874" t="s">
        <v>857</v>
      </c>
      <c r="D52" s="525">
        <v>240</v>
      </c>
      <c r="E52" s="416">
        <f t="shared" si="3"/>
        <v>3243.2400000000002</v>
      </c>
      <c r="F52" s="501">
        <f t="shared" si="4"/>
        <v>4054</v>
      </c>
      <c r="G52" s="857">
        <f t="shared" si="0"/>
        <v>4864.8</v>
      </c>
      <c r="H52" s="457"/>
    </row>
    <row r="53" spans="1:8" s="116" customFormat="1" ht="15" customHeight="1">
      <c r="A53" s="1069"/>
      <c r="B53" s="20"/>
      <c r="C53" s="874" t="s">
        <v>858</v>
      </c>
      <c r="D53" s="525">
        <v>240</v>
      </c>
      <c r="E53" s="416">
        <f t="shared" si="3"/>
        <v>3243.2400000000002</v>
      </c>
      <c r="F53" s="501">
        <f t="shared" si="4"/>
        <v>4054</v>
      </c>
      <c r="G53" s="857">
        <f t="shared" si="0"/>
        <v>4864.8</v>
      </c>
      <c r="H53" s="457"/>
    </row>
    <row r="54" spans="1:8" s="116" customFormat="1" ht="15" customHeight="1">
      <c r="A54" s="1069"/>
      <c r="B54" s="20"/>
      <c r="C54" s="874" t="s">
        <v>859</v>
      </c>
      <c r="D54" s="525">
        <v>240</v>
      </c>
      <c r="E54" s="416">
        <f t="shared" si="3"/>
        <v>3243.2400000000002</v>
      </c>
      <c r="F54" s="501">
        <f t="shared" si="4"/>
        <v>4054</v>
      </c>
      <c r="G54" s="857">
        <f t="shared" si="0"/>
        <v>4864.8</v>
      </c>
      <c r="H54" s="457"/>
    </row>
    <row r="55" spans="1:8" s="116" customFormat="1" ht="26.25" customHeight="1">
      <c r="A55" s="1069"/>
      <c r="B55" s="20"/>
      <c r="C55" s="532" t="s">
        <v>718</v>
      </c>
      <c r="D55" s="28"/>
      <c r="E55" s="321"/>
      <c r="F55" s="307"/>
      <c r="G55" s="630"/>
      <c r="H55" s="457"/>
    </row>
    <row r="56" spans="1:8" s="116" customFormat="1" ht="13.5" customHeight="1">
      <c r="A56" s="1069"/>
      <c r="B56" s="20"/>
      <c r="C56" s="874" t="s">
        <v>857</v>
      </c>
      <c r="D56" s="525">
        <v>240</v>
      </c>
      <c r="E56" s="416">
        <f t="shared" si="3"/>
        <v>3243.2400000000002</v>
      </c>
      <c r="F56" s="501">
        <f t="shared" si="4"/>
        <v>4054</v>
      </c>
      <c r="G56" s="857">
        <f t="shared" si="0"/>
        <v>4864.8</v>
      </c>
      <c r="H56" s="457"/>
    </row>
    <row r="57" spans="1:8" s="116" customFormat="1" ht="13.5" customHeight="1">
      <c r="A57" s="1069"/>
      <c r="B57" s="20"/>
      <c r="C57" s="874" t="s">
        <v>858</v>
      </c>
      <c r="D57" s="525">
        <v>240</v>
      </c>
      <c r="E57" s="416">
        <f t="shared" si="3"/>
        <v>3243.2400000000002</v>
      </c>
      <c r="F57" s="501">
        <f t="shared" si="4"/>
        <v>4054</v>
      </c>
      <c r="G57" s="857">
        <f t="shared" si="0"/>
        <v>4864.8</v>
      </c>
      <c r="H57" s="457"/>
    </row>
    <row r="58" spans="1:8" s="116" customFormat="1" ht="13.5" customHeight="1">
      <c r="A58" s="1069"/>
      <c r="B58" s="20"/>
      <c r="C58" s="874" t="s">
        <v>859</v>
      </c>
      <c r="D58" s="525">
        <v>240</v>
      </c>
      <c r="E58" s="416">
        <f t="shared" si="3"/>
        <v>3243.2400000000002</v>
      </c>
      <c r="F58" s="501">
        <f t="shared" si="4"/>
        <v>4054</v>
      </c>
      <c r="G58" s="857">
        <f t="shared" si="0"/>
        <v>4864.8</v>
      </c>
      <c r="H58" s="457"/>
    </row>
    <row r="59" spans="1:8" s="116" customFormat="1" ht="13.5" customHeight="1">
      <c r="A59" s="1069"/>
      <c r="B59" s="20"/>
      <c r="C59" s="132" t="s">
        <v>711</v>
      </c>
      <c r="D59" s="28"/>
      <c r="E59" s="325"/>
      <c r="F59" s="307"/>
      <c r="G59" s="630"/>
      <c r="H59" s="457"/>
    </row>
    <row r="60" spans="1:8" s="116" customFormat="1" ht="12.75">
      <c r="A60" s="1069"/>
      <c r="B60" s="20"/>
      <c r="C60" s="134" t="s">
        <v>712</v>
      </c>
      <c r="D60" s="23">
        <v>170</v>
      </c>
      <c r="E60" s="321">
        <f>D60*$H$19</f>
        <v>2224.11</v>
      </c>
      <c r="F60" s="307">
        <f>ROUND(E60*1.25,0)</f>
        <v>2780</v>
      </c>
      <c r="G60" s="630">
        <f t="shared" si="0"/>
        <v>3336</v>
      </c>
      <c r="H60" s="467"/>
    </row>
    <row r="61" spans="1:8" s="116" customFormat="1" ht="13.5" thickBot="1">
      <c r="A61" s="1069"/>
      <c r="B61" s="20"/>
      <c r="C61" s="138" t="s">
        <v>713</v>
      </c>
      <c r="D61" s="101">
        <v>590</v>
      </c>
      <c r="E61" s="321">
        <f>D61*$H$19</f>
        <v>7718.970000000001</v>
      </c>
      <c r="F61" s="326">
        <f>ROUND(E61*1.25,0)</f>
        <v>9649</v>
      </c>
      <c r="G61" s="630">
        <f t="shared" si="0"/>
        <v>11578.8</v>
      </c>
      <c r="H61" s="467"/>
    </row>
    <row r="62" spans="1:8" s="116" customFormat="1" ht="13.5" thickBot="1">
      <c r="A62" s="1118" t="s">
        <v>264</v>
      </c>
      <c r="B62" s="48" t="s">
        <v>650</v>
      </c>
      <c r="C62" s="334"/>
      <c r="D62" s="99"/>
      <c r="E62" s="102"/>
      <c r="F62" s="313"/>
      <c r="G62" s="630"/>
      <c r="H62" s="466"/>
    </row>
    <row r="63" spans="1:8" s="116" customFormat="1" ht="15.75">
      <c r="A63" s="1069"/>
      <c r="B63" s="20"/>
      <c r="C63" s="149" t="s">
        <v>700</v>
      </c>
      <c r="D63" s="100"/>
      <c r="E63" s="103"/>
      <c r="F63" s="307"/>
      <c r="G63" s="630"/>
      <c r="H63" s="466"/>
    </row>
    <row r="64" spans="1:8" s="116" customFormat="1" ht="12.75">
      <c r="A64" s="1069"/>
      <c r="B64" s="20"/>
      <c r="C64" s="868" t="s">
        <v>868</v>
      </c>
      <c r="D64" s="864">
        <v>20</v>
      </c>
      <c r="E64" s="416">
        <f aca="true" t="shared" si="5" ref="E64:E69">D64*$H$17</f>
        <v>270.27</v>
      </c>
      <c r="F64" s="501">
        <f aca="true" t="shared" si="6" ref="F64:F69">ROUND(E64*1.25,0)</f>
        <v>338</v>
      </c>
      <c r="G64" s="857">
        <f t="shared" si="0"/>
        <v>405.59999999999997</v>
      </c>
      <c r="H64" s="457"/>
    </row>
    <row r="65" spans="1:8" s="116" customFormat="1" ht="12.75">
      <c r="A65" s="1069"/>
      <c r="B65" s="20"/>
      <c r="C65" s="868" t="s">
        <v>766</v>
      </c>
      <c r="D65" s="864">
        <v>20</v>
      </c>
      <c r="E65" s="416">
        <f t="shared" si="5"/>
        <v>270.27</v>
      </c>
      <c r="F65" s="501">
        <f t="shared" si="6"/>
        <v>338</v>
      </c>
      <c r="G65" s="857">
        <f>F65*1.2</f>
        <v>405.59999999999997</v>
      </c>
      <c r="H65" s="457"/>
    </row>
    <row r="66" spans="1:8" s="116" customFormat="1" ht="12.75">
      <c r="A66" s="1069"/>
      <c r="B66" s="20"/>
      <c r="C66" s="868" t="s">
        <v>866</v>
      </c>
      <c r="D66" s="864">
        <v>20</v>
      </c>
      <c r="E66" s="416">
        <f t="shared" si="5"/>
        <v>270.27</v>
      </c>
      <c r="F66" s="501">
        <f t="shared" si="6"/>
        <v>338</v>
      </c>
      <c r="G66" s="857">
        <f>F66*1.2</f>
        <v>405.59999999999997</v>
      </c>
      <c r="H66" s="457"/>
    </row>
    <row r="67" spans="1:8" s="116" customFormat="1" ht="12.75">
      <c r="A67" s="1069"/>
      <c r="B67" s="20"/>
      <c r="C67" s="868" t="s">
        <v>870</v>
      </c>
      <c r="D67" s="864">
        <v>20</v>
      </c>
      <c r="E67" s="416">
        <f t="shared" si="5"/>
        <v>270.27</v>
      </c>
      <c r="F67" s="501">
        <f t="shared" si="6"/>
        <v>338</v>
      </c>
      <c r="G67" s="857">
        <f>F67*1.2</f>
        <v>405.59999999999997</v>
      </c>
      <c r="H67" s="457"/>
    </row>
    <row r="68" spans="1:8" s="116" customFormat="1" ht="12.75">
      <c r="A68" s="1069"/>
      <c r="B68" s="20"/>
      <c r="C68" s="868" t="s">
        <v>883</v>
      </c>
      <c r="D68" s="864">
        <v>20</v>
      </c>
      <c r="E68" s="416">
        <f t="shared" si="5"/>
        <v>270.27</v>
      </c>
      <c r="F68" s="501">
        <f t="shared" si="6"/>
        <v>338</v>
      </c>
      <c r="G68" s="857">
        <f>F68*1.2</f>
        <v>405.59999999999997</v>
      </c>
      <c r="H68" s="457"/>
    </row>
    <row r="69" spans="1:8" s="116" customFormat="1" ht="12.75">
      <c r="A69" s="1069"/>
      <c r="B69" s="20"/>
      <c r="C69" s="868" t="s">
        <v>884</v>
      </c>
      <c r="D69" s="864">
        <v>20</v>
      </c>
      <c r="E69" s="416">
        <f t="shared" si="5"/>
        <v>270.27</v>
      </c>
      <c r="F69" s="501">
        <f t="shared" si="6"/>
        <v>338</v>
      </c>
      <c r="G69" s="857">
        <f>F69*1.2</f>
        <v>405.59999999999997</v>
      </c>
      <c r="H69" s="457"/>
    </row>
    <row r="70" spans="1:8" s="116" customFormat="1" ht="15.75">
      <c r="A70" s="1069"/>
      <c r="B70" s="20"/>
      <c r="C70" s="132" t="s">
        <v>699</v>
      </c>
      <c r="D70" s="30"/>
      <c r="E70" s="321"/>
      <c r="F70" s="307"/>
      <c r="G70" s="630"/>
      <c r="H70" s="457"/>
    </row>
    <row r="71" spans="1:8" s="116" customFormat="1" ht="12.75">
      <c r="A71" s="1069"/>
      <c r="B71" s="20"/>
      <c r="C71" s="134" t="s">
        <v>691</v>
      </c>
      <c r="D71" s="30">
        <v>80</v>
      </c>
      <c r="E71" s="321">
        <f aca="true" t="shared" si="7" ref="E71:E87">D71*$H$17</f>
        <v>1081.08</v>
      </c>
      <c r="F71" s="307">
        <f aca="true" t="shared" si="8" ref="F71:F87">ROUND(E71*1.25,0)</f>
        <v>1351</v>
      </c>
      <c r="G71" s="630">
        <f t="shared" si="0"/>
        <v>1621.2</v>
      </c>
      <c r="H71" s="457"/>
    </row>
    <row r="72" spans="1:8" s="116" customFormat="1" ht="12.75">
      <c r="A72" s="1069"/>
      <c r="B72" s="20"/>
      <c r="C72" s="151" t="s">
        <v>651</v>
      </c>
      <c r="D72" s="30">
        <v>80</v>
      </c>
      <c r="E72" s="321">
        <f t="shared" si="7"/>
        <v>1081.08</v>
      </c>
      <c r="F72" s="307">
        <f t="shared" si="8"/>
        <v>1351</v>
      </c>
      <c r="G72" s="630">
        <f t="shared" si="0"/>
        <v>1621.2</v>
      </c>
      <c r="H72" s="457"/>
    </row>
    <row r="73" spans="1:8" s="116" customFormat="1" ht="12.75">
      <c r="A73" s="1069"/>
      <c r="B73" s="20"/>
      <c r="C73" s="151" t="s">
        <v>652</v>
      </c>
      <c r="D73" s="30">
        <v>60</v>
      </c>
      <c r="E73" s="321">
        <f t="shared" si="7"/>
        <v>810.8100000000001</v>
      </c>
      <c r="F73" s="307">
        <f t="shared" si="8"/>
        <v>1014</v>
      </c>
      <c r="G73" s="630">
        <f t="shared" si="0"/>
        <v>1216.8</v>
      </c>
      <c r="H73" s="457"/>
    </row>
    <row r="74" spans="1:8" s="116" customFormat="1" ht="25.5">
      <c r="A74" s="1069"/>
      <c r="B74" s="20"/>
      <c r="C74" s="155" t="s">
        <v>653</v>
      </c>
      <c r="D74" s="30">
        <v>15</v>
      </c>
      <c r="E74" s="321">
        <f t="shared" si="7"/>
        <v>202.70250000000001</v>
      </c>
      <c r="F74" s="307">
        <f t="shared" si="8"/>
        <v>253</v>
      </c>
      <c r="G74" s="630">
        <f t="shared" si="0"/>
        <v>303.59999999999997</v>
      </c>
      <c r="H74" s="457"/>
    </row>
    <row r="75" spans="1:8" s="116" customFormat="1" ht="12.75">
      <c r="A75" s="1069"/>
      <c r="B75" s="20"/>
      <c r="C75" s="151" t="s">
        <v>654</v>
      </c>
      <c r="D75" s="30">
        <v>80</v>
      </c>
      <c r="E75" s="321">
        <f t="shared" si="7"/>
        <v>1081.08</v>
      </c>
      <c r="F75" s="307">
        <f t="shared" si="8"/>
        <v>1351</v>
      </c>
      <c r="G75" s="630">
        <f t="shared" si="0"/>
        <v>1621.2</v>
      </c>
      <c r="H75" s="457"/>
    </row>
    <row r="76" spans="1:8" s="116" customFormat="1" ht="12.75">
      <c r="A76" s="1069"/>
      <c r="B76" s="20"/>
      <c r="C76" s="152" t="s">
        <v>977</v>
      </c>
      <c r="D76" s="30">
        <v>200</v>
      </c>
      <c r="E76" s="321">
        <f t="shared" si="7"/>
        <v>2702.7000000000003</v>
      </c>
      <c r="F76" s="307">
        <f t="shared" si="8"/>
        <v>3378</v>
      </c>
      <c r="G76" s="630">
        <f t="shared" si="0"/>
        <v>4053.6</v>
      </c>
      <c r="H76" s="457"/>
    </row>
    <row r="77" spans="1:8" s="116" customFormat="1" ht="12.75">
      <c r="A77" s="1069"/>
      <c r="B77" s="20"/>
      <c r="C77" s="152" t="s">
        <v>655</v>
      </c>
      <c r="D77" s="30">
        <v>30</v>
      </c>
      <c r="E77" s="321">
        <f t="shared" si="7"/>
        <v>405.40500000000003</v>
      </c>
      <c r="F77" s="307">
        <f t="shared" si="8"/>
        <v>507</v>
      </c>
      <c r="G77" s="630">
        <f t="shared" si="0"/>
        <v>608.4</v>
      </c>
      <c r="H77" s="457"/>
    </row>
    <row r="78" spans="1:8" s="116" customFormat="1" ht="15.75">
      <c r="A78" s="1069"/>
      <c r="B78" s="20"/>
      <c r="C78" s="172" t="s">
        <v>701</v>
      </c>
      <c r="D78" s="28"/>
      <c r="E78" s="321"/>
      <c r="F78" s="307"/>
      <c r="G78" s="630"/>
      <c r="H78" s="457"/>
    </row>
    <row r="79" spans="1:8" s="116" customFormat="1" ht="13.5" customHeight="1">
      <c r="A79" s="1069"/>
      <c r="B79" s="20"/>
      <c r="C79" s="131" t="s">
        <v>702</v>
      </c>
      <c r="D79" s="28">
        <v>350</v>
      </c>
      <c r="E79" s="321">
        <f t="shared" si="7"/>
        <v>4729.725</v>
      </c>
      <c r="F79" s="307">
        <f>ROUND(E79*1.25,0)</f>
        <v>5912</v>
      </c>
      <c r="G79" s="630">
        <f t="shared" si="0"/>
        <v>7094.4</v>
      </c>
      <c r="H79" s="457"/>
    </row>
    <row r="80" spans="1:8" s="116" customFormat="1" ht="24.75" customHeight="1">
      <c r="A80" s="1069"/>
      <c r="B80" s="20"/>
      <c r="C80" s="532" t="s">
        <v>717</v>
      </c>
      <c r="D80" s="525"/>
      <c r="E80" s="416"/>
      <c r="F80" s="501"/>
      <c r="G80" s="857"/>
      <c r="H80" s="457"/>
    </row>
    <row r="81" spans="1:8" s="116" customFormat="1" ht="14.25" customHeight="1">
      <c r="A81" s="1069"/>
      <c r="B81" s="20"/>
      <c r="C81" s="874" t="s">
        <v>857</v>
      </c>
      <c r="D81" s="525">
        <v>240</v>
      </c>
      <c r="E81" s="416">
        <f t="shared" si="7"/>
        <v>3243.2400000000002</v>
      </c>
      <c r="F81" s="501">
        <f t="shared" si="8"/>
        <v>4054</v>
      </c>
      <c r="G81" s="857">
        <f aca="true" t="shared" si="9" ref="G81:G149">F81*1.2</f>
        <v>4864.8</v>
      </c>
      <c r="H81" s="457"/>
    </row>
    <row r="82" spans="1:8" s="116" customFormat="1" ht="14.25" customHeight="1">
      <c r="A82" s="1069"/>
      <c r="B82" s="20"/>
      <c r="C82" s="874" t="s">
        <v>858</v>
      </c>
      <c r="D82" s="525">
        <v>240</v>
      </c>
      <c r="E82" s="416">
        <f t="shared" si="7"/>
        <v>3243.2400000000002</v>
      </c>
      <c r="F82" s="501">
        <f t="shared" si="8"/>
        <v>4054</v>
      </c>
      <c r="G82" s="857">
        <f t="shared" si="9"/>
        <v>4864.8</v>
      </c>
      <c r="H82" s="457"/>
    </row>
    <row r="83" spans="1:8" s="116" customFormat="1" ht="12" customHeight="1">
      <c r="A83" s="1069"/>
      <c r="B83" s="20"/>
      <c r="C83" s="874" t="s">
        <v>859</v>
      </c>
      <c r="D83" s="525">
        <v>240</v>
      </c>
      <c r="E83" s="416">
        <f t="shared" si="7"/>
        <v>3243.2400000000002</v>
      </c>
      <c r="F83" s="501">
        <f t="shared" si="8"/>
        <v>4054</v>
      </c>
      <c r="G83" s="857">
        <f t="shared" si="9"/>
        <v>4864.8</v>
      </c>
      <c r="H83" s="457"/>
    </row>
    <row r="84" spans="1:8" s="116" customFormat="1" ht="24.75" customHeight="1">
      <c r="A84" s="1069"/>
      <c r="B84" s="20"/>
      <c r="C84" s="557" t="s">
        <v>718</v>
      </c>
      <c r="D84" s="525"/>
      <c r="E84" s="416"/>
      <c r="F84" s="501"/>
      <c r="G84" s="857"/>
      <c r="H84" s="457"/>
    </row>
    <row r="85" spans="1:8" s="116" customFormat="1" ht="14.25" customHeight="1">
      <c r="A85" s="1069"/>
      <c r="B85" s="20"/>
      <c r="C85" s="874" t="s">
        <v>857</v>
      </c>
      <c r="D85" s="525">
        <v>240</v>
      </c>
      <c r="E85" s="416">
        <f t="shared" si="7"/>
        <v>3243.2400000000002</v>
      </c>
      <c r="F85" s="501">
        <f t="shared" si="8"/>
        <v>4054</v>
      </c>
      <c r="G85" s="857">
        <f t="shared" si="9"/>
        <v>4864.8</v>
      </c>
      <c r="H85" s="457"/>
    </row>
    <row r="86" spans="1:8" s="116" customFormat="1" ht="14.25" customHeight="1">
      <c r="A86" s="1069"/>
      <c r="B86" s="20"/>
      <c r="C86" s="874" t="s">
        <v>858</v>
      </c>
      <c r="D86" s="525">
        <v>240</v>
      </c>
      <c r="E86" s="416">
        <f t="shared" si="7"/>
        <v>3243.2400000000002</v>
      </c>
      <c r="F86" s="501">
        <f t="shared" si="8"/>
        <v>4054</v>
      </c>
      <c r="G86" s="857">
        <f t="shared" si="9"/>
        <v>4864.8</v>
      </c>
      <c r="H86" s="457"/>
    </row>
    <row r="87" spans="1:8" s="116" customFormat="1" ht="14.25" customHeight="1">
      <c r="A87" s="1069"/>
      <c r="B87" s="20"/>
      <c r="C87" s="874" t="s">
        <v>859</v>
      </c>
      <c r="D87" s="525">
        <v>240</v>
      </c>
      <c r="E87" s="416">
        <f t="shared" si="7"/>
        <v>3243.2400000000002</v>
      </c>
      <c r="F87" s="501">
        <f t="shared" si="8"/>
        <v>4054</v>
      </c>
      <c r="G87" s="857">
        <f t="shared" si="9"/>
        <v>4864.8</v>
      </c>
      <c r="H87" s="457"/>
    </row>
    <row r="88" spans="1:8" s="116" customFormat="1" ht="27.75" customHeight="1">
      <c r="A88" s="1069"/>
      <c r="B88" s="20"/>
      <c r="C88" s="133" t="s">
        <v>658</v>
      </c>
      <c r="D88" s="38"/>
      <c r="E88" s="321"/>
      <c r="F88" s="307"/>
      <c r="G88" s="630"/>
      <c r="H88" s="382"/>
    </row>
    <row r="89" spans="1:8" s="116" customFormat="1" ht="12.75">
      <c r="A89" s="1069"/>
      <c r="B89" s="20"/>
      <c r="C89" s="134" t="s">
        <v>328</v>
      </c>
      <c r="D89" s="38">
        <v>50</v>
      </c>
      <c r="E89" s="321">
        <f aca="true" t="shared" si="10" ref="E89:E96">D89*$H$18</f>
        <v>622.65</v>
      </c>
      <c r="F89" s="307">
        <f aca="true" t="shared" si="11" ref="F89:F96">ROUND(E89*1.25,0)</f>
        <v>778</v>
      </c>
      <c r="G89" s="630">
        <f t="shared" si="9"/>
        <v>933.5999999999999</v>
      </c>
      <c r="H89" s="382"/>
    </row>
    <row r="90" spans="1:8" s="116" customFormat="1" ht="12.75">
      <c r="A90" s="1069"/>
      <c r="B90" s="20"/>
      <c r="C90" s="155" t="s">
        <v>706</v>
      </c>
      <c r="D90" s="38">
        <v>45</v>
      </c>
      <c r="E90" s="321">
        <f t="shared" si="10"/>
        <v>560.385</v>
      </c>
      <c r="F90" s="307">
        <f t="shared" si="11"/>
        <v>700</v>
      </c>
      <c r="G90" s="630">
        <f t="shared" si="9"/>
        <v>840</v>
      </c>
      <c r="H90" s="382"/>
    </row>
    <row r="91" spans="1:8" s="116" customFormat="1" ht="12.75">
      <c r="A91" s="1069"/>
      <c r="B91" s="20"/>
      <c r="C91" s="151" t="s">
        <v>51</v>
      </c>
      <c r="D91" s="38">
        <v>120</v>
      </c>
      <c r="E91" s="321">
        <f t="shared" si="10"/>
        <v>1494.36</v>
      </c>
      <c r="F91" s="307">
        <f t="shared" si="11"/>
        <v>1868</v>
      </c>
      <c r="G91" s="630">
        <f t="shared" si="9"/>
        <v>2241.6</v>
      </c>
      <c r="H91" s="382"/>
    </row>
    <row r="92" spans="1:8" s="116" customFormat="1" ht="12.75">
      <c r="A92" s="1069"/>
      <c r="B92" s="20"/>
      <c r="C92" s="134" t="s">
        <v>660</v>
      </c>
      <c r="D92" s="38">
        <v>35</v>
      </c>
      <c r="E92" s="321">
        <f t="shared" si="10"/>
        <v>435.85499999999996</v>
      </c>
      <c r="F92" s="307">
        <f t="shared" si="11"/>
        <v>545</v>
      </c>
      <c r="G92" s="630">
        <f t="shared" si="9"/>
        <v>654</v>
      </c>
      <c r="H92" s="382"/>
    </row>
    <row r="93" spans="1:8" s="116" customFormat="1" ht="12.75">
      <c r="A93" s="1069"/>
      <c r="B93" s="20"/>
      <c r="C93" s="134" t="s">
        <v>956</v>
      </c>
      <c r="D93" s="38">
        <v>45</v>
      </c>
      <c r="E93" s="321">
        <f t="shared" si="10"/>
        <v>560.385</v>
      </c>
      <c r="F93" s="307">
        <f t="shared" si="11"/>
        <v>700</v>
      </c>
      <c r="G93" s="630">
        <f t="shared" si="9"/>
        <v>840</v>
      </c>
      <c r="H93" s="382"/>
    </row>
    <row r="94" spans="1:8" s="116" customFormat="1" ht="12.75">
      <c r="A94" s="1069"/>
      <c r="B94" s="20"/>
      <c r="C94" s="134" t="s">
        <v>957</v>
      </c>
      <c r="D94" s="38">
        <v>45</v>
      </c>
      <c r="E94" s="321">
        <f t="shared" si="10"/>
        <v>560.385</v>
      </c>
      <c r="F94" s="307">
        <f t="shared" si="11"/>
        <v>700</v>
      </c>
      <c r="G94" s="630">
        <f t="shared" si="9"/>
        <v>840</v>
      </c>
      <c r="H94" s="382"/>
    </row>
    <row r="95" spans="1:8" s="116" customFormat="1" ht="12.75">
      <c r="A95" s="1069"/>
      <c r="B95" s="20"/>
      <c r="C95" s="134" t="s">
        <v>222</v>
      </c>
      <c r="D95" s="38">
        <v>50</v>
      </c>
      <c r="E95" s="321">
        <f t="shared" si="10"/>
        <v>622.65</v>
      </c>
      <c r="F95" s="307">
        <f t="shared" si="11"/>
        <v>778</v>
      </c>
      <c r="G95" s="630">
        <f t="shared" si="9"/>
        <v>933.5999999999999</v>
      </c>
      <c r="H95" s="382"/>
    </row>
    <row r="96" spans="1:8" s="116" customFormat="1" ht="12.75">
      <c r="A96" s="1069"/>
      <c r="B96" s="20"/>
      <c r="C96" s="134" t="s">
        <v>93</v>
      </c>
      <c r="D96" s="38">
        <v>50</v>
      </c>
      <c r="E96" s="321">
        <f t="shared" si="10"/>
        <v>622.65</v>
      </c>
      <c r="F96" s="307">
        <f t="shared" si="11"/>
        <v>778</v>
      </c>
      <c r="G96" s="630">
        <f t="shared" si="9"/>
        <v>933.5999999999999</v>
      </c>
      <c r="H96" s="457"/>
    </row>
    <row r="97" spans="1:8" s="116" customFormat="1" ht="15.75">
      <c r="A97" s="1069"/>
      <c r="B97" s="20"/>
      <c r="C97" s="132" t="s">
        <v>711</v>
      </c>
      <c r="D97" s="38"/>
      <c r="E97" s="321"/>
      <c r="F97" s="307"/>
      <c r="G97" s="630"/>
      <c r="H97" s="467"/>
    </row>
    <row r="98" spans="1:8" s="116" customFormat="1" ht="12.75">
      <c r="A98" s="1069"/>
      <c r="B98" s="20"/>
      <c r="C98" s="131" t="s">
        <v>712</v>
      </c>
      <c r="D98" s="38">
        <v>170</v>
      </c>
      <c r="E98" s="321">
        <f>D98*$H$19</f>
        <v>2224.11</v>
      </c>
      <c r="F98" s="307">
        <f>ROUND(E98*1.25,0)</f>
        <v>2780</v>
      </c>
      <c r="G98" s="630">
        <f t="shared" si="9"/>
        <v>3336</v>
      </c>
      <c r="H98" s="467"/>
    </row>
    <row r="99" spans="1:8" s="116" customFormat="1" ht="12.75">
      <c r="A99" s="1069"/>
      <c r="B99" s="20"/>
      <c r="C99" s="138" t="s">
        <v>713</v>
      </c>
      <c r="D99" s="101">
        <v>590</v>
      </c>
      <c r="E99" s="321">
        <f>D99*$H$19</f>
        <v>7718.970000000001</v>
      </c>
      <c r="F99" s="326">
        <f>ROUND(E99*1.25,0)</f>
        <v>9649</v>
      </c>
      <c r="G99" s="630">
        <f t="shared" si="9"/>
        <v>11578.8</v>
      </c>
      <c r="H99" s="467"/>
    </row>
    <row r="100" spans="1:8" s="116" customFormat="1" ht="51">
      <c r="A100" s="1118" t="s">
        <v>265</v>
      </c>
      <c r="B100" s="399" t="s">
        <v>662</v>
      </c>
      <c r="C100" s="192"/>
      <c r="D100" s="38"/>
      <c r="E100" s="321"/>
      <c r="F100" s="321"/>
      <c r="G100" s="308"/>
      <c r="H100" s="466"/>
    </row>
    <row r="101" spans="1:8" s="116" customFormat="1" ht="15.75">
      <c r="A101" s="1069"/>
      <c r="B101" s="20"/>
      <c r="C101" s="149" t="s">
        <v>700</v>
      </c>
      <c r="D101" s="858"/>
      <c r="E101" s="341"/>
      <c r="F101" s="307"/>
      <c r="G101" s="630"/>
      <c r="H101" s="457"/>
    </row>
    <row r="102" spans="1:8" s="116" customFormat="1" ht="12.75">
      <c r="A102" s="1069"/>
      <c r="B102" s="20"/>
      <c r="C102" s="868" t="s">
        <v>868</v>
      </c>
      <c r="D102" s="864">
        <v>20</v>
      </c>
      <c r="E102" s="416">
        <f aca="true" t="shared" si="12" ref="E102:E107">D102*$H$17</f>
        <v>270.27</v>
      </c>
      <c r="F102" s="501">
        <f aca="true" t="shared" si="13" ref="F102:F107">ROUND(E102*1.25,0)</f>
        <v>338</v>
      </c>
      <c r="G102" s="857">
        <f t="shared" si="9"/>
        <v>405.59999999999997</v>
      </c>
      <c r="H102" s="457"/>
    </row>
    <row r="103" spans="1:8" s="116" customFormat="1" ht="12.75">
      <c r="A103" s="1069"/>
      <c r="B103" s="20"/>
      <c r="C103" s="868" t="s">
        <v>766</v>
      </c>
      <c r="D103" s="864">
        <v>20</v>
      </c>
      <c r="E103" s="416">
        <f t="shared" si="12"/>
        <v>270.27</v>
      </c>
      <c r="F103" s="501">
        <f t="shared" si="13"/>
        <v>338</v>
      </c>
      <c r="G103" s="857">
        <f t="shared" si="9"/>
        <v>405.59999999999997</v>
      </c>
      <c r="H103" s="457"/>
    </row>
    <row r="104" spans="1:8" s="116" customFormat="1" ht="12.75">
      <c r="A104" s="1069"/>
      <c r="B104" s="20"/>
      <c r="C104" s="868" t="s">
        <v>866</v>
      </c>
      <c r="D104" s="864">
        <v>20</v>
      </c>
      <c r="E104" s="416">
        <f t="shared" si="12"/>
        <v>270.27</v>
      </c>
      <c r="F104" s="501">
        <f t="shared" si="13"/>
        <v>338</v>
      </c>
      <c r="G104" s="857">
        <f t="shared" si="9"/>
        <v>405.59999999999997</v>
      </c>
      <c r="H104" s="457"/>
    </row>
    <row r="105" spans="1:8" s="116" customFormat="1" ht="12.75">
      <c r="A105" s="1069"/>
      <c r="B105" s="20"/>
      <c r="C105" s="868" t="s">
        <v>870</v>
      </c>
      <c r="D105" s="864">
        <v>20</v>
      </c>
      <c r="E105" s="416">
        <f t="shared" si="12"/>
        <v>270.27</v>
      </c>
      <c r="F105" s="501">
        <f t="shared" si="13"/>
        <v>338</v>
      </c>
      <c r="G105" s="857">
        <f t="shared" si="9"/>
        <v>405.59999999999997</v>
      </c>
      <c r="H105" s="457"/>
    </row>
    <row r="106" spans="1:8" s="116" customFormat="1" ht="12.75">
      <c r="A106" s="1069"/>
      <c r="B106" s="20"/>
      <c r="C106" s="868" t="s">
        <v>883</v>
      </c>
      <c r="D106" s="864">
        <v>20</v>
      </c>
      <c r="E106" s="416">
        <f t="shared" si="12"/>
        <v>270.27</v>
      </c>
      <c r="F106" s="501">
        <f t="shared" si="13"/>
        <v>338</v>
      </c>
      <c r="G106" s="857">
        <f t="shared" si="9"/>
        <v>405.59999999999997</v>
      </c>
      <c r="H106" s="457"/>
    </row>
    <row r="107" spans="1:8" s="116" customFormat="1" ht="12.75">
      <c r="A107" s="1069"/>
      <c r="B107" s="20"/>
      <c r="C107" s="868" t="s">
        <v>885</v>
      </c>
      <c r="D107" s="864">
        <v>20</v>
      </c>
      <c r="E107" s="416">
        <f t="shared" si="12"/>
        <v>270.27</v>
      </c>
      <c r="F107" s="501">
        <f t="shared" si="13"/>
        <v>338</v>
      </c>
      <c r="G107" s="857">
        <f t="shared" si="9"/>
        <v>405.59999999999997</v>
      </c>
      <c r="H107" s="457"/>
    </row>
    <row r="108" spans="1:8" s="116" customFormat="1" ht="15.75">
      <c r="A108" s="1069"/>
      <c r="B108" s="20"/>
      <c r="C108" s="132" t="s">
        <v>699</v>
      </c>
      <c r="D108" s="30"/>
      <c r="E108" s="321"/>
      <c r="F108" s="307"/>
      <c r="G108" s="630"/>
      <c r="H108" s="457"/>
    </row>
    <row r="109" spans="1:8" s="116" customFormat="1" ht="12.75">
      <c r="A109" s="1069"/>
      <c r="B109" s="20"/>
      <c r="C109" s="155" t="s">
        <v>654</v>
      </c>
      <c r="D109" s="30">
        <v>80</v>
      </c>
      <c r="E109" s="321">
        <f>D109*$H$17</f>
        <v>1081.08</v>
      </c>
      <c r="F109" s="307">
        <f aca="true" t="shared" si="14" ref="F109:F126">ROUND(E109*1.25,0)</f>
        <v>1351</v>
      </c>
      <c r="G109" s="630">
        <f t="shared" si="9"/>
        <v>1621.2</v>
      </c>
      <c r="H109" s="457"/>
    </row>
    <row r="110" spans="1:8" s="116" customFormat="1" ht="13.5" customHeight="1">
      <c r="A110" s="1069"/>
      <c r="B110" s="20"/>
      <c r="C110" s="151" t="s">
        <v>651</v>
      </c>
      <c r="D110" s="30">
        <v>80</v>
      </c>
      <c r="E110" s="321">
        <f aca="true" t="shared" si="15" ref="E110:E126">D110*$H$17</f>
        <v>1081.08</v>
      </c>
      <c r="F110" s="307">
        <f t="shared" si="14"/>
        <v>1351</v>
      </c>
      <c r="G110" s="630">
        <f t="shared" si="9"/>
        <v>1621.2</v>
      </c>
      <c r="H110" s="457"/>
    </row>
    <row r="111" spans="1:8" s="116" customFormat="1" ht="12.75">
      <c r="A111" s="1069"/>
      <c r="B111" s="20"/>
      <c r="C111" s="134" t="s">
        <v>519</v>
      </c>
      <c r="D111" s="30">
        <v>200</v>
      </c>
      <c r="E111" s="321">
        <f t="shared" si="15"/>
        <v>2702.7000000000003</v>
      </c>
      <c r="F111" s="307">
        <f t="shared" si="14"/>
        <v>3378</v>
      </c>
      <c r="G111" s="630">
        <f t="shared" si="9"/>
        <v>4053.6</v>
      </c>
      <c r="H111" s="457"/>
    </row>
    <row r="112" spans="1:8" s="116" customFormat="1" ht="15" customHeight="1">
      <c r="A112" s="1069"/>
      <c r="B112" s="20"/>
      <c r="C112" s="134" t="s">
        <v>663</v>
      </c>
      <c r="D112" s="30">
        <v>130</v>
      </c>
      <c r="E112" s="321">
        <f t="shared" si="15"/>
        <v>1756.755</v>
      </c>
      <c r="F112" s="307">
        <f>ROUND(E112*1.25,0)</f>
        <v>2196</v>
      </c>
      <c r="G112" s="630">
        <f t="shared" si="9"/>
        <v>2635.2</v>
      </c>
      <c r="H112" s="457"/>
    </row>
    <row r="113" spans="1:8" s="116" customFormat="1" ht="25.5">
      <c r="A113" s="1069"/>
      <c r="B113" s="20"/>
      <c r="C113" s="156" t="s">
        <v>520</v>
      </c>
      <c r="D113" s="30">
        <v>15</v>
      </c>
      <c r="E113" s="321">
        <f t="shared" si="15"/>
        <v>202.70250000000001</v>
      </c>
      <c r="F113" s="307">
        <f t="shared" si="14"/>
        <v>253</v>
      </c>
      <c r="G113" s="630">
        <f t="shared" si="9"/>
        <v>303.59999999999997</v>
      </c>
      <c r="H113" s="457"/>
    </row>
    <row r="114" spans="1:8" s="116" customFormat="1" ht="25.5">
      <c r="A114" s="1069"/>
      <c r="B114" s="20"/>
      <c r="C114" s="156" t="s">
        <v>664</v>
      </c>
      <c r="D114" s="30">
        <v>200</v>
      </c>
      <c r="E114" s="321">
        <f t="shared" si="15"/>
        <v>2702.7000000000003</v>
      </c>
      <c r="F114" s="307">
        <f t="shared" si="14"/>
        <v>3378</v>
      </c>
      <c r="G114" s="630">
        <f t="shared" si="9"/>
        <v>4053.6</v>
      </c>
      <c r="H114" s="457"/>
    </row>
    <row r="115" spans="1:8" s="116" customFormat="1" ht="12.75">
      <c r="A115" s="1069"/>
      <c r="B115" s="20"/>
      <c r="C115" s="156" t="s">
        <v>977</v>
      </c>
      <c r="D115" s="30">
        <v>200</v>
      </c>
      <c r="E115" s="321">
        <f t="shared" si="15"/>
        <v>2702.7000000000003</v>
      </c>
      <c r="F115" s="307">
        <f t="shared" si="14"/>
        <v>3378</v>
      </c>
      <c r="G115" s="630">
        <f t="shared" si="9"/>
        <v>4053.6</v>
      </c>
      <c r="H115" s="457"/>
    </row>
    <row r="116" spans="1:8" s="116" customFormat="1" ht="12.75">
      <c r="A116" s="1069"/>
      <c r="B116" s="20"/>
      <c r="C116" s="156" t="s">
        <v>665</v>
      </c>
      <c r="D116" s="30">
        <v>60</v>
      </c>
      <c r="E116" s="321">
        <f t="shared" si="15"/>
        <v>810.8100000000001</v>
      </c>
      <c r="F116" s="307">
        <f t="shared" si="14"/>
        <v>1014</v>
      </c>
      <c r="G116" s="630">
        <f t="shared" si="9"/>
        <v>1216.8</v>
      </c>
      <c r="H116" s="457"/>
    </row>
    <row r="117" spans="1:8" s="116" customFormat="1" ht="15.75">
      <c r="A117" s="1069"/>
      <c r="B117" s="20"/>
      <c r="C117" s="204" t="s">
        <v>701</v>
      </c>
      <c r="D117" s="28"/>
      <c r="E117" s="321"/>
      <c r="F117" s="307"/>
      <c r="G117" s="630"/>
      <c r="H117" s="457"/>
    </row>
    <row r="118" spans="1:8" s="116" customFormat="1" ht="12.75">
      <c r="A118" s="1069"/>
      <c r="B118" s="20"/>
      <c r="C118" s="131" t="s">
        <v>702</v>
      </c>
      <c r="D118" s="28">
        <v>350</v>
      </c>
      <c r="E118" s="321">
        <f t="shared" si="15"/>
        <v>4729.725</v>
      </c>
      <c r="F118" s="307">
        <f t="shared" si="14"/>
        <v>5912</v>
      </c>
      <c r="G118" s="630">
        <f t="shared" si="9"/>
        <v>7094.4</v>
      </c>
      <c r="H118" s="457"/>
    </row>
    <row r="119" spans="1:8" s="116" customFormat="1" ht="27" customHeight="1">
      <c r="A119" s="1069"/>
      <c r="B119" s="20"/>
      <c r="C119" s="532" t="s">
        <v>717</v>
      </c>
      <c r="D119" s="525"/>
      <c r="E119" s="416"/>
      <c r="F119" s="501"/>
      <c r="G119" s="857"/>
      <c r="H119" s="457"/>
    </row>
    <row r="120" spans="1:8" s="116" customFormat="1" ht="12.75" customHeight="1">
      <c r="A120" s="1069"/>
      <c r="B120" s="20"/>
      <c r="C120" s="874" t="s">
        <v>857</v>
      </c>
      <c r="D120" s="525">
        <v>240</v>
      </c>
      <c r="E120" s="416">
        <f t="shared" si="15"/>
        <v>3243.2400000000002</v>
      </c>
      <c r="F120" s="501">
        <f t="shared" si="14"/>
        <v>4054</v>
      </c>
      <c r="G120" s="857">
        <f t="shared" si="9"/>
        <v>4864.8</v>
      </c>
      <c r="H120" s="457"/>
    </row>
    <row r="121" spans="1:8" s="116" customFormat="1" ht="12.75" customHeight="1">
      <c r="A121" s="1069"/>
      <c r="B121" s="20"/>
      <c r="C121" s="874" t="s">
        <v>858</v>
      </c>
      <c r="D121" s="525">
        <v>240</v>
      </c>
      <c r="E121" s="416">
        <f t="shared" si="15"/>
        <v>3243.2400000000002</v>
      </c>
      <c r="F121" s="501">
        <f t="shared" si="14"/>
        <v>4054</v>
      </c>
      <c r="G121" s="857">
        <f t="shared" si="9"/>
        <v>4864.8</v>
      </c>
      <c r="H121" s="457"/>
    </row>
    <row r="122" spans="1:8" s="116" customFormat="1" ht="10.5" customHeight="1">
      <c r="A122" s="1069"/>
      <c r="B122" s="20"/>
      <c r="C122" s="874" t="s">
        <v>859</v>
      </c>
      <c r="D122" s="525">
        <v>240</v>
      </c>
      <c r="E122" s="416">
        <f t="shared" si="15"/>
        <v>3243.2400000000002</v>
      </c>
      <c r="F122" s="501">
        <f t="shared" si="14"/>
        <v>4054</v>
      </c>
      <c r="G122" s="857">
        <f t="shared" si="9"/>
        <v>4864.8</v>
      </c>
      <c r="H122" s="457"/>
    </row>
    <row r="123" spans="1:8" s="116" customFormat="1" ht="24" customHeight="1">
      <c r="A123" s="1069"/>
      <c r="B123" s="20"/>
      <c r="C123" s="532" t="s">
        <v>718</v>
      </c>
      <c r="D123" s="525"/>
      <c r="E123" s="416"/>
      <c r="F123" s="501"/>
      <c r="G123" s="857"/>
      <c r="H123" s="457"/>
    </row>
    <row r="124" spans="1:8" s="116" customFormat="1" ht="14.25" customHeight="1">
      <c r="A124" s="1069"/>
      <c r="B124" s="20"/>
      <c r="C124" s="874" t="s">
        <v>857</v>
      </c>
      <c r="D124" s="525">
        <v>240</v>
      </c>
      <c r="E124" s="416">
        <f t="shared" si="15"/>
        <v>3243.2400000000002</v>
      </c>
      <c r="F124" s="501">
        <f t="shared" si="14"/>
        <v>4054</v>
      </c>
      <c r="G124" s="857">
        <f t="shared" si="9"/>
        <v>4864.8</v>
      </c>
      <c r="H124" s="457"/>
    </row>
    <row r="125" spans="1:8" s="116" customFormat="1" ht="14.25" customHeight="1">
      <c r="A125" s="1069"/>
      <c r="B125" s="20"/>
      <c r="C125" s="874" t="s">
        <v>858</v>
      </c>
      <c r="D125" s="525">
        <v>240</v>
      </c>
      <c r="E125" s="416">
        <f t="shared" si="15"/>
        <v>3243.2400000000002</v>
      </c>
      <c r="F125" s="501">
        <f t="shared" si="14"/>
        <v>4054</v>
      </c>
      <c r="G125" s="857">
        <f t="shared" si="9"/>
        <v>4864.8</v>
      </c>
      <c r="H125" s="457"/>
    </row>
    <row r="126" spans="1:8" s="116" customFormat="1" ht="14.25" customHeight="1">
      <c r="A126" s="1069"/>
      <c r="B126" s="20"/>
      <c r="C126" s="874" t="s">
        <v>859</v>
      </c>
      <c r="D126" s="525">
        <v>240</v>
      </c>
      <c r="E126" s="416">
        <f t="shared" si="15"/>
        <v>3243.2400000000002</v>
      </c>
      <c r="F126" s="501">
        <f t="shared" si="14"/>
        <v>4054</v>
      </c>
      <c r="G126" s="857">
        <f t="shared" si="9"/>
        <v>4864.8</v>
      </c>
      <c r="H126" s="457"/>
    </row>
    <row r="127" spans="1:8" s="116" customFormat="1" ht="15.75">
      <c r="A127" s="1069"/>
      <c r="B127" s="20"/>
      <c r="C127" s="132" t="s">
        <v>711</v>
      </c>
      <c r="D127" s="23"/>
      <c r="E127" s="321"/>
      <c r="F127" s="307"/>
      <c r="G127" s="630"/>
      <c r="H127" s="467"/>
    </row>
    <row r="128" spans="1:8" s="116" customFormat="1" ht="12.75">
      <c r="A128" s="1069"/>
      <c r="B128" s="20"/>
      <c r="C128" s="140" t="s">
        <v>712</v>
      </c>
      <c r="D128" s="23">
        <v>170</v>
      </c>
      <c r="E128" s="321">
        <f>D128*$H$19</f>
        <v>2224.11</v>
      </c>
      <c r="F128" s="307">
        <f>ROUND(E128*1.25,0)</f>
        <v>2780</v>
      </c>
      <c r="G128" s="630">
        <f t="shared" si="9"/>
        <v>3336</v>
      </c>
      <c r="H128" s="467"/>
    </row>
    <row r="129" spans="1:8" s="116" customFormat="1" ht="13.5" thickBot="1">
      <c r="A129" s="1069"/>
      <c r="B129" s="20"/>
      <c r="C129" s="201" t="s">
        <v>713</v>
      </c>
      <c r="D129" s="859">
        <v>590</v>
      </c>
      <c r="E129" s="341">
        <f>D129*$H$19</f>
        <v>7718.970000000001</v>
      </c>
      <c r="F129" s="326">
        <f>ROUND(E129*1.25,0)</f>
        <v>9649</v>
      </c>
      <c r="G129" s="630">
        <f t="shared" si="9"/>
        <v>11578.8</v>
      </c>
      <c r="H129" s="467"/>
    </row>
    <row r="130" spans="1:8" s="116" customFormat="1" ht="13.5" thickBot="1">
      <c r="A130" s="1118" t="s">
        <v>266</v>
      </c>
      <c r="B130" s="48" t="s">
        <v>666</v>
      </c>
      <c r="C130" s="138"/>
      <c r="D130" s="99"/>
      <c r="E130" s="102"/>
      <c r="F130" s="313"/>
      <c r="G130" s="630"/>
      <c r="H130" s="466"/>
    </row>
    <row r="131" spans="1:8" s="116" customFormat="1" ht="13.5" thickBot="1">
      <c r="A131" s="1069"/>
      <c r="B131" s="20"/>
      <c r="C131" s="334"/>
      <c r="D131" s="100"/>
      <c r="E131" s="103"/>
      <c r="F131" s="307"/>
      <c r="G131" s="630"/>
      <c r="H131" s="466"/>
    </row>
    <row r="132" spans="1:8" s="116" customFormat="1" ht="15.75">
      <c r="A132" s="1069"/>
      <c r="B132" s="20"/>
      <c r="C132" s="149" t="s">
        <v>700</v>
      </c>
      <c r="D132" s="30"/>
      <c r="E132" s="321"/>
      <c r="F132" s="307"/>
      <c r="G132" s="630"/>
      <c r="H132" s="457"/>
    </row>
    <row r="133" spans="1:8" s="116" customFormat="1" ht="12.75">
      <c r="A133" s="1069"/>
      <c r="B133" s="20"/>
      <c r="C133" s="868" t="s">
        <v>890</v>
      </c>
      <c r="D133" s="864">
        <v>20</v>
      </c>
      <c r="E133" s="416">
        <f aca="true" t="shared" si="16" ref="E133:E140">D133*$H$17</f>
        <v>270.27</v>
      </c>
      <c r="F133" s="501">
        <f aca="true" t="shared" si="17" ref="F133:F140">ROUND(E133*1.25,0)</f>
        <v>338</v>
      </c>
      <c r="G133" s="857">
        <f aca="true" t="shared" si="18" ref="G133:G140">F133*1.2</f>
        <v>405.59999999999997</v>
      </c>
      <c r="H133" s="457"/>
    </row>
    <row r="134" spans="1:8" s="116" customFormat="1" ht="12.75">
      <c r="A134" s="1069"/>
      <c r="B134" s="20"/>
      <c r="C134" s="868" t="s">
        <v>766</v>
      </c>
      <c r="D134" s="864">
        <v>20</v>
      </c>
      <c r="E134" s="416">
        <f t="shared" si="16"/>
        <v>270.27</v>
      </c>
      <c r="F134" s="501">
        <f t="shared" si="17"/>
        <v>338</v>
      </c>
      <c r="G134" s="857">
        <f t="shared" si="18"/>
        <v>405.59999999999997</v>
      </c>
      <c r="H134" s="457"/>
    </row>
    <row r="135" spans="1:8" s="116" customFormat="1" ht="12.75">
      <c r="A135" s="1069"/>
      <c r="B135" s="20"/>
      <c r="C135" s="868" t="s">
        <v>866</v>
      </c>
      <c r="D135" s="864">
        <v>20</v>
      </c>
      <c r="E135" s="416">
        <f t="shared" si="16"/>
        <v>270.27</v>
      </c>
      <c r="F135" s="501">
        <f t="shared" si="17"/>
        <v>338</v>
      </c>
      <c r="G135" s="857">
        <f t="shared" si="18"/>
        <v>405.59999999999997</v>
      </c>
      <c r="H135" s="457"/>
    </row>
    <row r="136" spans="1:8" s="116" customFormat="1" ht="12.75">
      <c r="A136" s="1069"/>
      <c r="B136" s="20"/>
      <c r="C136" s="868" t="s">
        <v>870</v>
      </c>
      <c r="D136" s="864">
        <v>20</v>
      </c>
      <c r="E136" s="416">
        <f t="shared" si="16"/>
        <v>270.27</v>
      </c>
      <c r="F136" s="501">
        <f t="shared" si="17"/>
        <v>338</v>
      </c>
      <c r="G136" s="857">
        <f t="shared" si="18"/>
        <v>405.59999999999997</v>
      </c>
      <c r="H136" s="457"/>
    </row>
    <row r="137" spans="1:8" s="116" customFormat="1" ht="12.75">
      <c r="A137" s="1069"/>
      <c r="B137" s="20"/>
      <c r="C137" s="868" t="s">
        <v>886</v>
      </c>
      <c r="D137" s="864">
        <v>20</v>
      </c>
      <c r="E137" s="416">
        <f t="shared" si="16"/>
        <v>270.27</v>
      </c>
      <c r="F137" s="501">
        <f t="shared" si="17"/>
        <v>338</v>
      </c>
      <c r="G137" s="857">
        <f t="shared" si="18"/>
        <v>405.59999999999997</v>
      </c>
      <c r="H137" s="457"/>
    </row>
    <row r="138" spans="1:8" s="116" customFormat="1" ht="12.75">
      <c r="A138" s="1069"/>
      <c r="B138" s="20"/>
      <c r="C138" s="868" t="s">
        <v>887</v>
      </c>
      <c r="D138" s="864">
        <v>20</v>
      </c>
      <c r="E138" s="416">
        <f t="shared" si="16"/>
        <v>270.27</v>
      </c>
      <c r="F138" s="501">
        <f t="shared" si="17"/>
        <v>338</v>
      </c>
      <c r="G138" s="857">
        <f t="shared" si="18"/>
        <v>405.59999999999997</v>
      </c>
      <c r="H138" s="457"/>
    </row>
    <row r="139" spans="1:8" s="116" customFormat="1" ht="12.75">
      <c r="A139" s="1069"/>
      <c r="B139" s="20"/>
      <c r="C139" s="868" t="s">
        <v>888</v>
      </c>
      <c r="D139" s="864">
        <v>20</v>
      </c>
      <c r="E139" s="416">
        <f t="shared" si="16"/>
        <v>270.27</v>
      </c>
      <c r="F139" s="501">
        <f t="shared" si="17"/>
        <v>338</v>
      </c>
      <c r="G139" s="857">
        <f t="shared" si="18"/>
        <v>405.59999999999997</v>
      </c>
      <c r="H139" s="457"/>
    </row>
    <row r="140" spans="1:8" s="116" customFormat="1" ht="12.75">
      <c r="A140" s="1069"/>
      <c r="B140" s="20"/>
      <c r="C140" s="868" t="s">
        <v>889</v>
      </c>
      <c r="D140" s="864">
        <v>20</v>
      </c>
      <c r="E140" s="416">
        <f t="shared" si="16"/>
        <v>270.27</v>
      </c>
      <c r="F140" s="501">
        <f t="shared" si="17"/>
        <v>338</v>
      </c>
      <c r="G140" s="857">
        <f t="shared" si="18"/>
        <v>405.59999999999997</v>
      </c>
      <c r="H140" s="457"/>
    </row>
    <row r="141" spans="1:8" s="116" customFormat="1" ht="15.75">
      <c r="A141" s="1069"/>
      <c r="B141" s="20"/>
      <c r="C141" s="132" t="s">
        <v>699</v>
      </c>
      <c r="D141" s="30"/>
      <c r="E141" s="321"/>
      <c r="F141" s="307"/>
      <c r="G141" s="630"/>
      <c r="H141" s="457"/>
    </row>
    <row r="142" spans="1:8" s="116" customFormat="1" ht="12.75">
      <c r="A142" s="1069"/>
      <c r="B142" s="20"/>
      <c r="C142" s="134" t="s">
        <v>691</v>
      </c>
      <c r="D142" s="30">
        <v>80</v>
      </c>
      <c r="E142" s="321">
        <f aca="true" t="shared" si="19" ref="E142:E155">D142*$H$17</f>
        <v>1081.08</v>
      </c>
      <c r="F142" s="307">
        <f aca="true" t="shared" si="20" ref="F142:F155">ROUND(E142*1.25,0)</f>
        <v>1351</v>
      </c>
      <c r="G142" s="630">
        <f t="shared" si="9"/>
        <v>1621.2</v>
      </c>
      <c r="H142" s="457"/>
    </row>
    <row r="143" spans="1:8" s="116" customFormat="1" ht="12.75">
      <c r="A143" s="1069"/>
      <c r="B143" s="20"/>
      <c r="C143" s="143" t="s">
        <v>667</v>
      </c>
      <c r="D143" s="30">
        <v>80</v>
      </c>
      <c r="E143" s="321">
        <f t="shared" si="19"/>
        <v>1081.08</v>
      </c>
      <c r="F143" s="307">
        <f t="shared" si="20"/>
        <v>1351</v>
      </c>
      <c r="G143" s="630">
        <f t="shared" si="9"/>
        <v>1621.2</v>
      </c>
      <c r="H143" s="457"/>
    </row>
    <row r="144" spans="1:8" s="116" customFormat="1" ht="12.75">
      <c r="A144" s="1069"/>
      <c r="B144" s="20"/>
      <c r="C144" s="155" t="s">
        <v>977</v>
      </c>
      <c r="D144" s="30">
        <v>200</v>
      </c>
      <c r="E144" s="321">
        <f t="shared" si="19"/>
        <v>2702.7000000000003</v>
      </c>
      <c r="F144" s="307">
        <f t="shared" si="20"/>
        <v>3378</v>
      </c>
      <c r="G144" s="630">
        <f t="shared" si="9"/>
        <v>4053.6</v>
      </c>
      <c r="H144" s="457"/>
    </row>
    <row r="145" spans="1:8" s="116" customFormat="1" ht="12.75">
      <c r="A145" s="1069"/>
      <c r="B145" s="20"/>
      <c r="C145" s="151" t="s">
        <v>668</v>
      </c>
      <c r="D145" s="30">
        <v>80</v>
      </c>
      <c r="E145" s="321">
        <f t="shared" si="19"/>
        <v>1081.08</v>
      </c>
      <c r="F145" s="307">
        <f>ROUND(E145*1.25,0)</f>
        <v>1351</v>
      </c>
      <c r="G145" s="630">
        <f t="shared" si="9"/>
        <v>1621.2</v>
      </c>
      <c r="H145" s="457"/>
    </row>
    <row r="146" spans="1:8" s="116" customFormat="1" ht="15.75">
      <c r="A146" s="1069"/>
      <c r="B146" s="20"/>
      <c r="C146" s="205" t="s">
        <v>701</v>
      </c>
      <c r="D146" s="28"/>
      <c r="E146" s="321"/>
      <c r="F146" s="307"/>
      <c r="G146" s="630"/>
      <c r="H146" s="457"/>
    </row>
    <row r="147" spans="1:8" s="116" customFormat="1" ht="12.75">
      <c r="A147" s="1069"/>
      <c r="B147" s="20"/>
      <c r="C147" s="131" t="s">
        <v>702</v>
      </c>
      <c r="D147" s="28">
        <v>350</v>
      </c>
      <c r="E147" s="321">
        <f t="shared" si="19"/>
        <v>4729.725</v>
      </c>
      <c r="F147" s="307">
        <f t="shared" si="20"/>
        <v>5912</v>
      </c>
      <c r="G147" s="630">
        <f t="shared" si="9"/>
        <v>7094.4</v>
      </c>
      <c r="H147" s="457"/>
    </row>
    <row r="148" spans="1:8" s="116" customFormat="1" ht="13.5" customHeight="1">
      <c r="A148" s="1069"/>
      <c r="B148" s="20"/>
      <c r="C148" s="532" t="s">
        <v>717</v>
      </c>
      <c r="D148" s="525"/>
      <c r="E148" s="416"/>
      <c r="F148" s="501"/>
      <c r="G148" s="857"/>
      <c r="H148" s="457"/>
    </row>
    <row r="149" spans="1:8" s="116" customFormat="1" ht="13.5" customHeight="1">
      <c r="A149" s="1069"/>
      <c r="B149" s="20"/>
      <c r="C149" s="874" t="s">
        <v>857</v>
      </c>
      <c r="D149" s="525">
        <v>240</v>
      </c>
      <c r="E149" s="416">
        <f t="shared" si="19"/>
        <v>3243.2400000000002</v>
      </c>
      <c r="F149" s="501">
        <f t="shared" si="20"/>
        <v>4054</v>
      </c>
      <c r="G149" s="857">
        <f t="shared" si="9"/>
        <v>4864.8</v>
      </c>
      <c r="H149" s="457"/>
    </row>
    <row r="150" spans="1:8" s="116" customFormat="1" ht="13.5" customHeight="1">
      <c r="A150" s="1069"/>
      <c r="B150" s="20"/>
      <c r="C150" s="874" t="s">
        <v>858</v>
      </c>
      <c r="D150" s="525">
        <v>240</v>
      </c>
      <c r="E150" s="416">
        <f t="shared" si="19"/>
        <v>3243.2400000000002</v>
      </c>
      <c r="F150" s="501">
        <f t="shared" si="20"/>
        <v>4054</v>
      </c>
      <c r="G150" s="857">
        <f>F150*1.2</f>
        <v>4864.8</v>
      </c>
      <c r="H150" s="457"/>
    </row>
    <row r="151" spans="1:8" s="116" customFormat="1" ht="10.5" customHeight="1">
      <c r="A151" s="1069"/>
      <c r="B151" s="20"/>
      <c r="C151" s="874" t="s">
        <v>859</v>
      </c>
      <c r="D151" s="525">
        <v>240</v>
      </c>
      <c r="E151" s="416">
        <f t="shared" si="19"/>
        <v>3243.2400000000002</v>
      </c>
      <c r="F151" s="501">
        <f t="shared" si="20"/>
        <v>4054</v>
      </c>
      <c r="G151" s="857">
        <f>F151*1.2</f>
        <v>4864.8</v>
      </c>
      <c r="H151" s="457"/>
    </row>
    <row r="152" spans="1:8" s="116" customFormat="1" ht="14.25" customHeight="1">
      <c r="A152" s="1069"/>
      <c r="B152" s="20"/>
      <c r="C152" s="532" t="s">
        <v>718</v>
      </c>
      <c r="D152" s="525"/>
      <c r="E152" s="416"/>
      <c r="F152" s="501"/>
      <c r="G152" s="857"/>
      <c r="H152" s="457"/>
    </row>
    <row r="153" spans="1:8" s="116" customFormat="1" ht="14.25" customHeight="1">
      <c r="A153" s="1069"/>
      <c r="B153" s="20"/>
      <c r="C153" s="874" t="s">
        <v>857</v>
      </c>
      <c r="D153" s="525">
        <v>240</v>
      </c>
      <c r="E153" s="416">
        <f t="shared" si="19"/>
        <v>3243.2400000000002</v>
      </c>
      <c r="F153" s="501">
        <f t="shared" si="20"/>
        <v>4054</v>
      </c>
      <c r="G153" s="857">
        <f aca="true" t="shared" si="21" ref="G153:G204">F153*1.2</f>
        <v>4864.8</v>
      </c>
      <c r="H153" s="457"/>
    </row>
    <row r="154" spans="1:8" s="116" customFormat="1" ht="14.25" customHeight="1">
      <c r="A154" s="1069"/>
      <c r="B154" s="20"/>
      <c r="C154" s="874" t="s">
        <v>858</v>
      </c>
      <c r="D154" s="525">
        <v>240</v>
      </c>
      <c r="E154" s="416">
        <f t="shared" si="19"/>
        <v>3243.2400000000002</v>
      </c>
      <c r="F154" s="501">
        <f t="shared" si="20"/>
        <v>4054</v>
      </c>
      <c r="G154" s="857">
        <f t="shared" si="21"/>
        <v>4864.8</v>
      </c>
      <c r="H154" s="457"/>
    </row>
    <row r="155" spans="1:8" s="116" customFormat="1" ht="11.25" customHeight="1">
      <c r="A155" s="1069"/>
      <c r="B155" s="20"/>
      <c r="C155" s="874" t="s">
        <v>859</v>
      </c>
      <c r="D155" s="525">
        <v>240</v>
      </c>
      <c r="E155" s="416">
        <f t="shared" si="19"/>
        <v>3243.2400000000002</v>
      </c>
      <c r="F155" s="501">
        <f t="shared" si="20"/>
        <v>4054</v>
      </c>
      <c r="G155" s="857">
        <f t="shared" si="21"/>
        <v>4864.8</v>
      </c>
      <c r="H155" s="457"/>
    </row>
    <row r="156" spans="1:8" s="116" customFormat="1" ht="31.5">
      <c r="A156" s="1069"/>
      <c r="B156" s="20"/>
      <c r="C156" s="133" t="s">
        <v>658</v>
      </c>
      <c r="D156" s="38"/>
      <c r="E156" s="321"/>
      <c r="F156" s="307"/>
      <c r="G156" s="630"/>
      <c r="H156" s="382"/>
    </row>
    <row r="157" spans="1:8" s="116" customFormat="1" ht="12.75">
      <c r="A157" s="1069"/>
      <c r="B157" s="20"/>
      <c r="C157" s="151" t="s">
        <v>328</v>
      </c>
      <c r="D157" s="38">
        <v>50</v>
      </c>
      <c r="E157" s="321">
        <f>D157*$H$18</f>
        <v>622.65</v>
      </c>
      <c r="F157" s="307">
        <f>ROUND(E157*1.25,0)</f>
        <v>778</v>
      </c>
      <c r="G157" s="630">
        <f t="shared" si="21"/>
        <v>933.5999999999999</v>
      </c>
      <c r="H157" s="382"/>
    </row>
    <row r="158" spans="1:8" s="116" customFormat="1" ht="12.75">
      <c r="A158" s="1069"/>
      <c r="B158" s="20"/>
      <c r="C158" s="134" t="s">
        <v>706</v>
      </c>
      <c r="D158" s="38">
        <v>45</v>
      </c>
      <c r="E158" s="321">
        <f>D158*$H$18</f>
        <v>560.385</v>
      </c>
      <c r="F158" s="307">
        <f>ROUND(E158*1.25,0)</f>
        <v>700</v>
      </c>
      <c r="G158" s="630">
        <f t="shared" si="21"/>
        <v>840</v>
      </c>
      <c r="H158" s="382"/>
    </row>
    <row r="159" spans="1:8" s="116" customFormat="1" ht="12.75">
      <c r="A159" s="1069"/>
      <c r="B159" s="20"/>
      <c r="C159" s="134" t="s">
        <v>52</v>
      </c>
      <c r="D159" s="38">
        <v>50</v>
      </c>
      <c r="E159" s="321">
        <f>D159*$H$18</f>
        <v>622.65</v>
      </c>
      <c r="F159" s="307">
        <f>ROUND(E159*1.25,0)</f>
        <v>778</v>
      </c>
      <c r="G159" s="630">
        <f t="shared" si="21"/>
        <v>933.5999999999999</v>
      </c>
      <c r="H159" s="382"/>
    </row>
    <row r="160" spans="1:8" s="116" customFormat="1" ht="12.75">
      <c r="A160" s="1069"/>
      <c r="B160" s="20"/>
      <c r="C160" s="152" t="s">
        <v>51</v>
      </c>
      <c r="D160" s="38">
        <v>120</v>
      </c>
      <c r="E160" s="321">
        <f>D160*$H$18</f>
        <v>1494.36</v>
      </c>
      <c r="F160" s="307">
        <f>ROUND(E160*1.25,0)</f>
        <v>1868</v>
      </c>
      <c r="G160" s="630">
        <f t="shared" si="21"/>
        <v>2241.6</v>
      </c>
      <c r="H160" s="382"/>
    </row>
    <row r="161" spans="1:8" s="116" customFormat="1" ht="12.75">
      <c r="A161" s="1069"/>
      <c r="B161" s="20"/>
      <c r="C161" s="134" t="s">
        <v>129</v>
      </c>
      <c r="D161" s="38">
        <v>45</v>
      </c>
      <c r="E161" s="321">
        <f>D161*$H$18</f>
        <v>560.385</v>
      </c>
      <c r="F161" s="307">
        <f>ROUND(E161*1.25,0)</f>
        <v>700</v>
      </c>
      <c r="G161" s="630">
        <f t="shared" si="21"/>
        <v>840</v>
      </c>
      <c r="H161" s="382"/>
    </row>
    <row r="162" spans="1:8" s="116" customFormat="1" ht="15.75">
      <c r="A162" s="1069"/>
      <c r="B162" s="20"/>
      <c r="C162" s="137" t="s">
        <v>711</v>
      </c>
      <c r="D162" s="23"/>
      <c r="E162" s="321"/>
      <c r="F162" s="307"/>
      <c r="G162" s="630"/>
      <c r="H162" s="467"/>
    </row>
    <row r="163" spans="1:8" s="116" customFormat="1" ht="12.75" customHeight="1">
      <c r="A163" s="1122"/>
      <c r="B163" s="20"/>
      <c r="C163" s="134" t="s">
        <v>712</v>
      </c>
      <c r="D163" s="23">
        <v>170</v>
      </c>
      <c r="E163" s="321">
        <f>D163*$H$19</f>
        <v>2224.11</v>
      </c>
      <c r="F163" s="307">
        <f>ROUND(E163*1.25,0)</f>
        <v>2780</v>
      </c>
      <c r="G163" s="630">
        <f t="shared" si="21"/>
        <v>3336</v>
      </c>
      <c r="H163" s="467"/>
    </row>
    <row r="164" spans="1:8" s="116" customFormat="1" ht="13.5" thickBot="1">
      <c r="A164" s="1122"/>
      <c r="B164" s="20"/>
      <c r="C164" s="134" t="s">
        <v>713</v>
      </c>
      <c r="D164" s="101">
        <v>590</v>
      </c>
      <c r="E164" s="321">
        <f>D164*$H$19</f>
        <v>7718.970000000001</v>
      </c>
      <c r="F164" s="326">
        <f>ROUND(E164*1.25,0)</f>
        <v>9649</v>
      </c>
      <c r="G164" s="630">
        <f t="shared" si="21"/>
        <v>11578.8</v>
      </c>
      <c r="H164" s="467"/>
    </row>
    <row r="165" spans="1:8" s="116" customFormat="1" ht="25.5" customHeight="1" thickBot="1">
      <c r="A165" s="1117" t="s">
        <v>267</v>
      </c>
      <c r="B165" s="48" t="s">
        <v>669</v>
      </c>
      <c r="C165" s="138"/>
      <c r="D165" s="99"/>
      <c r="E165" s="102"/>
      <c r="F165" s="313"/>
      <c r="G165" s="630"/>
      <c r="H165" s="466"/>
    </row>
    <row r="166" spans="1:8" s="116" customFormat="1" ht="17.25" customHeight="1" thickBot="1">
      <c r="A166" s="1069"/>
      <c r="B166" s="20"/>
      <c r="C166" s="334"/>
      <c r="D166" s="100"/>
      <c r="E166" s="103"/>
      <c r="F166" s="307"/>
      <c r="G166" s="630"/>
      <c r="H166" s="466"/>
    </row>
    <row r="167" spans="1:8" s="116" customFormat="1" ht="18.75" customHeight="1">
      <c r="A167" s="1069"/>
      <c r="B167" s="20"/>
      <c r="C167" s="139" t="s">
        <v>700</v>
      </c>
      <c r="D167" s="30"/>
      <c r="E167" s="321"/>
      <c r="F167" s="307"/>
      <c r="G167" s="630"/>
      <c r="H167" s="457"/>
    </row>
    <row r="168" spans="1:8" s="116" customFormat="1" ht="12.75">
      <c r="A168" s="1069"/>
      <c r="B168" s="20"/>
      <c r="C168" s="863" t="s">
        <v>766</v>
      </c>
      <c r="D168" s="864">
        <v>20</v>
      </c>
      <c r="E168" s="416">
        <f aca="true" t="shared" si="22" ref="E168:E176">D168*$H$17</f>
        <v>270.27</v>
      </c>
      <c r="F168" s="501">
        <f aca="true" t="shared" si="23" ref="F168:F176">ROUND(E168*1.25,0)</f>
        <v>338</v>
      </c>
      <c r="G168" s="857">
        <f aca="true" t="shared" si="24" ref="G168:G176">F168*1.2</f>
        <v>405.59999999999997</v>
      </c>
      <c r="H168" s="457"/>
    </row>
    <row r="169" spans="1:8" s="116" customFormat="1" ht="12.75">
      <c r="A169" s="1069"/>
      <c r="B169" s="20"/>
      <c r="C169" s="877" t="s">
        <v>866</v>
      </c>
      <c r="D169" s="864">
        <v>20</v>
      </c>
      <c r="E169" s="416">
        <f t="shared" si="22"/>
        <v>270.27</v>
      </c>
      <c r="F169" s="501">
        <f t="shared" si="23"/>
        <v>338</v>
      </c>
      <c r="G169" s="857">
        <f t="shared" si="24"/>
        <v>405.59999999999997</v>
      </c>
      <c r="H169" s="457"/>
    </row>
    <row r="170" spans="1:8" s="116" customFormat="1" ht="12.75">
      <c r="A170" s="1069"/>
      <c r="B170" s="20"/>
      <c r="C170" s="877" t="s">
        <v>870</v>
      </c>
      <c r="D170" s="864">
        <v>20</v>
      </c>
      <c r="E170" s="416">
        <f t="shared" si="22"/>
        <v>270.27</v>
      </c>
      <c r="F170" s="501">
        <f t="shared" si="23"/>
        <v>338</v>
      </c>
      <c r="G170" s="857">
        <f t="shared" si="24"/>
        <v>405.59999999999997</v>
      </c>
      <c r="H170" s="457"/>
    </row>
    <row r="171" spans="1:8" s="116" customFormat="1" ht="12.75">
      <c r="A171" s="1069"/>
      <c r="B171" s="20"/>
      <c r="C171" s="877" t="s">
        <v>887</v>
      </c>
      <c r="D171" s="864">
        <v>20</v>
      </c>
      <c r="E171" s="416">
        <f t="shared" si="22"/>
        <v>270.27</v>
      </c>
      <c r="F171" s="501">
        <f t="shared" si="23"/>
        <v>338</v>
      </c>
      <c r="G171" s="857">
        <f t="shared" si="24"/>
        <v>405.59999999999997</v>
      </c>
      <c r="H171" s="457"/>
    </row>
    <row r="172" spans="1:8" s="116" customFormat="1" ht="12.75">
      <c r="A172" s="1069"/>
      <c r="B172" s="20"/>
      <c r="C172" s="877" t="s">
        <v>890</v>
      </c>
      <c r="D172" s="864">
        <v>20</v>
      </c>
      <c r="E172" s="416">
        <f t="shared" si="22"/>
        <v>270.27</v>
      </c>
      <c r="F172" s="501">
        <f t="shared" si="23"/>
        <v>338</v>
      </c>
      <c r="G172" s="857">
        <f t="shared" si="24"/>
        <v>405.59999999999997</v>
      </c>
      <c r="H172" s="457"/>
    </row>
    <row r="173" spans="1:8" s="116" customFormat="1" ht="12.75">
      <c r="A173" s="1069"/>
      <c r="B173" s="20"/>
      <c r="C173" s="877" t="s">
        <v>891</v>
      </c>
      <c r="D173" s="864">
        <v>20</v>
      </c>
      <c r="E173" s="416">
        <f t="shared" si="22"/>
        <v>270.27</v>
      </c>
      <c r="F173" s="501">
        <f t="shared" si="23"/>
        <v>338</v>
      </c>
      <c r="G173" s="857">
        <f t="shared" si="24"/>
        <v>405.59999999999997</v>
      </c>
      <c r="H173" s="457"/>
    </row>
    <row r="174" spans="1:8" s="116" customFormat="1" ht="12.75">
      <c r="A174" s="1069"/>
      <c r="B174" s="20"/>
      <c r="C174" s="877" t="s">
        <v>892</v>
      </c>
      <c r="D174" s="864">
        <v>20</v>
      </c>
      <c r="E174" s="416">
        <f t="shared" si="22"/>
        <v>270.27</v>
      </c>
      <c r="F174" s="501">
        <f t="shared" si="23"/>
        <v>338</v>
      </c>
      <c r="G174" s="857">
        <f t="shared" si="24"/>
        <v>405.59999999999997</v>
      </c>
      <c r="H174" s="457"/>
    </row>
    <row r="175" spans="1:8" s="116" customFormat="1" ht="12.75">
      <c r="A175" s="1069"/>
      <c r="B175" s="20"/>
      <c r="C175" s="877" t="s">
        <v>893</v>
      </c>
      <c r="D175" s="864">
        <v>20</v>
      </c>
      <c r="E175" s="416">
        <f t="shared" si="22"/>
        <v>270.27</v>
      </c>
      <c r="F175" s="501">
        <f t="shared" si="23"/>
        <v>338</v>
      </c>
      <c r="G175" s="857">
        <f t="shared" si="24"/>
        <v>405.59999999999997</v>
      </c>
      <c r="H175" s="457"/>
    </row>
    <row r="176" spans="1:8" s="116" customFormat="1" ht="12.75">
      <c r="A176" s="1069"/>
      <c r="B176" s="20"/>
      <c r="C176" s="877" t="s">
        <v>883</v>
      </c>
      <c r="D176" s="864">
        <v>20</v>
      </c>
      <c r="E176" s="416">
        <f t="shared" si="22"/>
        <v>270.27</v>
      </c>
      <c r="F176" s="501">
        <f t="shared" si="23"/>
        <v>338</v>
      </c>
      <c r="G176" s="857">
        <f t="shared" si="24"/>
        <v>405.59999999999997</v>
      </c>
      <c r="H176" s="457"/>
    </row>
    <row r="177" spans="1:8" s="116" customFormat="1" ht="15.75">
      <c r="A177" s="1069"/>
      <c r="B177" s="20"/>
      <c r="C177" s="195" t="s">
        <v>699</v>
      </c>
      <c r="D177" s="30"/>
      <c r="E177" s="321"/>
      <c r="F177" s="307"/>
      <c r="G177" s="630"/>
      <c r="H177" s="457"/>
    </row>
    <row r="178" spans="1:8" s="116" customFormat="1" ht="12.75">
      <c r="A178" s="1069"/>
      <c r="B178" s="20"/>
      <c r="C178" s="185" t="s">
        <v>691</v>
      </c>
      <c r="D178" s="30">
        <v>80</v>
      </c>
      <c r="E178" s="321">
        <f aca="true" t="shared" si="25" ref="E178:E194">D178*$H$17</f>
        <v>1081.08</v>
      </c>
      <c r="F178" s="307">
        <f aca="true" t="shared" si="26" ref="F178:F194">ROUND(E178*1.25,0)</f>
        <v>1351</v>
      </c>
      <c r="G178" s="630">
        <f t="shared" si="21"/>
        <v>1621.2</v>
      </c>
      <c r="H178" s="457"/>
    </row>
    <row r="179" spans="1:8" s="116" customFormat="1" ht="12.75">
      <c r="A179" s="1069"/>
      <c r="B179" s="20"/>
      <c r="C179" s="185" t="s">
        <v>688</v>
      </c>
      <c r="D179" s="30">
        <v>100</v>
      </c>
      <c r="E179" s="321">
        <f t="shared" si="25"/>
        <v>1351.3500000000001</v>
      </c>
      <c r="F179" s="307">
        <f t="shared" si="26"/>
        <v>1689</v>
      </c>
      <c r="G179" s="630">
        <f t="shared" si="21"/>
        <v>2026.8</v>
      </c>
      <c r="H179" s="457"/>
    </row>
    <row r="180" spans="1:8" s="116" customFormat="1" ht="12.75">
      <c r="A180" s="1069"/>
      <c r="B180" s="20"/>
      <c r="C180" s="185" t="s">
        <v>670</v>
      </c>
      <c r="D180" s="30">
        <v>40</v>
      </c>
      <c r="E180" s="321">
        <f t="shared" si="25"/>
        <v>540.54</v>
      </c>
      <c r="F180" s="307">
        <f t="shared" si="26"/>
        <v>676</v>
      </c>
      <c r="G180" s="630">
        <f t="shared" si="21"/>
        <v>811.1999999999999</v>
      </c>
      <c r="H180" s="457"/>
    </row>
    <row r="181" spans="1:8" s="116" customFormat="1" ht="12.75">
      <c r="A181" s="1069"/>
      <c r="B181" s="20"/>
      <c r="C181" s="185" t="s">
        <v>693</v>
      </c>
      <c r="D181" s="30">
        <v>80</v>
      </c>
      <c r="E181" s="321">
        <f t="shared" si="25"/>
        <v>1081.08</v>
      </c>
      <c r="F181" s="307">
        <f t="shared" si="26"/>
        <v>1351</v>
      </c>
      <c r="G181" s="630">
        <f t="shared" si="21"/>
        <v>1621.2</v>
      </c>
      <c r="H181" s="457"/>
    </row>
    <row r="182" spans="1:8" s="116" customFormat="1" ht="12.75">
      <c r="A182" s="1069"/>
      <c r="B182" s="20"/>
      <c r="C182" s="185" t="s">
        <v>183</v>
      </c>
      <c r="D182" s="30">
        <v>235</v>
      </c>
      <c r="E182" s="321">
        <f t="shared" si="25"/>
        <v>3175.6725</v>
      </c>
      <c r="F182" s="307">
        <f t="shared" si="26"/>
        <v>3970</v>
      </c>
      <c r="G182" s="630">
        <f t="shared" si="21"/>
        <v>4764</v>
      </c>
      <c r="H182" s="457"/>
    </row>
    <row r="183" spans="1:8" s="116" customFormat="1" ht="12.75">
      <c r="A183" s="1069"/>
      <c r="B183" s="20"/>
      <c r="C183" s="156" t="s">
        <v>977</v>
      </c>
      <c r="D183" s="30">
        <v>200</v>
      </c>
      <c r="E183" s="321">
        <f t="shared" si="25"/>
        <v>2702.7000000000003</v>
      </c>
      <c r="F183" s="307">
        <f t="shared" si="26"/>
        <v>3378</v>
      </c>
      <c r="G183" s="630">
        <f t="shared" si="21"/>
        <v>4053.6</v>
      </c>
      <c r="H183" s="457"/>
    </row>
    <row r="184" spans="1:8" s="116" customFormat="1" ht="12.75">
      <c r="A184" s="1069"/>
      <c r="B184" s="20"/>
      <c r="C184" s="156" t="s">
        <v>689</v>
      </c>
      <c r="D184" s="30">
        <v>100</v>
      </c>
      <c r="E184" s="321">
        <f t="shared" si="25"/>
        <v>1351.3500000000001</v>
      </c>
      <c r="F184" s="307">
        <f t="shared" si="26"/>
        <v>1689</v>
      </c>
      <c r="G184" s="630">
        <f t="shared" si="21"/>
        <v>2026.8</v>
      </c>
      <c r="H184" s="457"/>
    </row>
    <row r="185" spans="1:8" s="116" customFormat="1" ht="15.75">
      <c r="A185" s="1069"/>
      <c r="B185" s="20"/>
      <c r="C185" s="204" t="s">
        <v>701</v>
      </c>
      <c r="D185" s="28"/>
      <c r="E185" s="321"/>
      <c r="F185" s="307"/>
      <c r="G185" s="630"/>
      <c r="H185" s="457"/>
    </row>
    <row r="186" spans="1:8" s="116" customFormat="1" ht="12.75">
      <c r="A186" s="1069"/>
      <c r="B186" s="20"/>
      <c r="C186" s="140" t="s">
        <v>702</v>
      </c>
      <c r="D186" s="28">
        <v>350</v>
      </c>
      <c r="E186" s="321">
        <f t="shared" si="25"/>
        <v>4729.725</v>
      </c>
      <c r="F186" s="307">
        <f t="shared" si="26"/>
        <v>5912</v>
      </c>
      <c r="G186" s="630">
        <f t="shared" si="21"/>
        <v>7094.4</v>
      </c>
      <c r="H186" s="457"/>
    </row>
    <row r="187" spans="1:8" s="116" customFormat="1" ht="25.5" customHeight="1">
      <c r="A187" s="1069"/>
      <c r="B187" s="20"/>
      <c r="C187" s="551" t="s">
        <v>717</v>
      </c>
      <c r="D187" s="28"/>
      <c r="E187" s="321"/>
      <c r="F187" s="307"/>
      <c r="G187" s="630"/>
      <c r="H187" s="457"/>
    </row>
    <row r="188" spans="1:8" s="116" customFormat="1" ht="13.5" customHeight="1">
      <c r="A188" s="1069"/>
      <c r="B188" s="20"/>
      <c r="C188" s="866" t="s">
        <v>857</v>
      </c>
      <c r="D188" s="525">
        <v>240</v>
      </c>
      <c r="E188" s="416">
        <f t="shared" si="25"/>
        <v>3243.2400000000002</v>
      </c>
      <c r="F188" s="501">
        <f t="shared" si="26"/>
        <v>4054</v>
      </c>
      <c r="G188" s="857">
        <f t="shared" si="21"/>
        <v>4864.8</v>
      </c>
      <c r="H188" s="457"/>
    </row>
    <row r="189" spans="1:8" s="116" customFormat="1" ht="13.5" customHeight="1">
      <c r="A189" s="1069"/>
      <c r="B189" s="20"/>
      <c r="C189" s="866" t="s">
        <v>858</v>
      </c>
      <c r="D189" s="525">
        <v>240</v>
      </c>
      <c r="E189" s="416">
        <f t="shared" si="25"/>
        <v>3243.2400000000002</v>
      </c>
      <c r="F189" s="501">
        <f t="shared" si="26"/>
        <v>4054</v>
      </c>
      <c r="G189" s="857">
        <f t="shared" si="21"/>
        <v>4864.8</v>
      </c>
      <c r="H189" s="457"/>
    </row>
    <row r="190" spans="1:8" s="116" customFormat="1" ht="10.5" customHeight="1">
      <c r="A190" s="1069"/>
      <c r="B190" s="20"/>
      <c r="C190" s="866" t="s">
        <v>859</v>
      </c>
      <c r="D190" s="525">
        <v>240</v>
      </c>
      <c r="E190" s="416">
        <f t="shared" si="25"/>
        <v>3243.2400000000002</v>
      </c>
      <c r="F190" s="501">
        <f t="shared" si="26"/>
        <v>4054</v>
      </c>
      <c r="G190" s="857">
        <f t="shared" si="21"/>
        <v>4864.8</v>
      </c>
      <c r="H190" s="457"/>
    </row>
    <row r="191" spans="1:8" s="116" customFormat="1" ht="25.5" customHeight="1">
      <c r="A191" s="1069"/>
      <c r="B191" s="20"/>
      <c r="C191" s="551" t="s">
        <v>718</v>
      </c>
      <c r="D191" s="28"/>
      <c r="E191" s="321"/>
      <c r="F191" s="307"/>
      <c r="G191" s="630"/>
      <c r="H191" s="457"/>
    </row>
    <row r="192" spans="1:8" s="116" customFormat="1" ht="15" customHeight="1">
      <c r="A192" s="1069"/>
      <c r="B192" s="20"/>
      <c r="C192" s="866" t="s">
        <v>857</v>
      </c>
      <c r="D192" s="525">
        <v>240</v>
      </c>
      <c r="E192" s="416">
        <f t="shared" si="25"/>
        <v>3243.2400000000002</v>
      </c>
      <c r="F192" s="501">
        <f t="shared" si="26"/>
        <v>4054</v>
      </c>
      <c r="G192" s="857">
        <f t="shared" si="21"/>
        <v>4864.8</v>
      </c>
      <c r="H192" s="457"/>
    </row>
    <row r="193" spans="1:8" s="116" customFormat="1" ht="15" customHeight="1">
      <c r="A193" s="1069"/>
      <c r="B193" s="20"/>
      <c r="C193" s="866" t="s">
        <v>858</v>
      </c>
      <c r="D193" s="525">
        <v>240</v>
      </c>
      <c r="E193" s="416">
        <f t="shared" si="25"/>
        <v>3243.2400000000002</v>
      </c>
      <c r="F193" s="501">
        <f t="shared" si="26"/>
        <v>4054</v>
      </c>
      <c r="G193" s="857">
        <f t="shared" si="21"/>
        <v>4864.8</v>
      </c>
      <c r="H193" s="457"/>
    </row>
    <row r="194" spans="1:8" s="116" customFormat="1" ht="15" customHeight="1">
      <c r="A194" s="1069"/>
      <c r="B194" s="20"/>
      <c r="C194" s="866" t="s">
        <v>859</v>
      </c>
      <c r="D194" s="525">
        <v>240</v>
      </c>
      <c r="E194" s="416">
        <f t="shared" si="25"/>
        <v>3243.2400000000002</v>
      </c>
      <c r="F194" s="501">
        <f t="shared" si="26"/>
        <v>4054</v>
      </c>
      <c r="G194" s="857">
        <f t="shared" si="21"/>
        <v>4864.8</v>
      </c>
      <c r="H194" s="457"/>
    </row>
    <row r="195" spans="1:8" s="116" customFormat="1" ht="30" customHeight="1">
      <c r="A195" s="1069"/>
      <c r="B195" s="20"/>
      <c r="C195" s="133" t="s">
        <v>658</v>
      </c>
      <c r="D195" s="38">
        <v>50</v>
      </c>
      <c r="E195" s="321">
        <f aca="true" t="shared" si="27" ref="E195:E201">D195*$H$18</f>
        <v>622.65</v>
      </c>
      <c r="F195" s="307">
        <f aca="true" t="shared" si="28" ref="F195:F201">ROUND(E195*1.25,0)</f>
        <v>778</v>
      </c>
      <c r="G195" s="630">
        <f t="shared" si="21"/>
        <v>933.5999999999999</v>
      </c>
      <c r="H195" s="382"/>
    </row>
    <row r="196" spans="1:8" s="116" customFormat="1" ht="12.75">
      <c r="A196" s="1069"/>
      <c r="B196" s="20"/>
      <c r="C196" s="185" t="s">
        <v>328</v>
      </c>
      <c r="D196" s="38">
        <v>45</v>
      </c>
      <c r="E196" s="321">
        <f t="shared" si="27"/>
        <v>560.385</v>
      </c>
      <c r="F196" s="307">
        <f t="shared" si="28"/>
        <v>700</v>
      </c>
      <c r="G196" s="630">
        <f t="shared" si="21"/>
        <v>840</v>
      </c>
      <c r="H196" s="382"/>
    </row>
    <row r="197" spans="1:8" s="116" customFormat="1" ht="12.75">
      <c r="A197" s="1069"/>
      <c r="B197" s="20"/>
      <c r="C197" s="143" t="s">
        <v>706</v>
      </c>
      <c r="D197" s="38">
        <v>50</v>
      </c>
      <c r="E197" s="321">
        <f t="shared" si="27"/>
        <v>622.65</v>
      </c>
      <c r="F197" s="307">
        <f t="shared" si="28"/>
        <v>778</v>
      </c>
      <c r="G197" s="630">
        <f t="shared" si="21"/>
        <v>933.5999999999999</v>
      </c>
      <c r="H197" s="382"/>
    </row>
    <row r="198" spans="1:8" s="116" customFormat="1" ht="12.75">
      <c r="A198" s="1069"/>
      <c r="B198" s="20"/>
      <c r="C198" s="143" t="s">
        <v>52</v>
      </c>
      <c r="D198" s="38">
        <v>120</v>
      </c>
      <c r="E198" s="321">
        <f t="shared" si="27"/>
        <v>1494.36</v>
      </c>
      <c r="F198" s="307">
        <f t="shared" si="28"/>
        <v>1868</v>
      </c>
      <c r="G198" s="630">
        <f t="shared" si="21"/>
        <v>2241.6</v>
      </c>
      <c r="H198" s="382"/>
    </row>
    <row r="199" spans="1:8" s="116" customFormat="1" ht="12.75">
      <c r="A199" s="1069"/>
      <c r="B199" s="20"/>
      <c r="C199" s="198" t="s">
        <v>51</v>
      </c>
      <c r="D199" s="38">
        <v>45</v>
      </c>
      <c r="E199" s="321">
        <f t="shared" si="27"/>
        <v>560.385</v>
      </c>
      <c r="F199" s="307">
        <f t="shared" si="28"/>
        <v>700</v>
      </c>
      <c r="G199" s="630">
        <f t="shared" si="21"/>
        <v>840</v>
      </c>
      <c r="H199" s="382"/>
    </row>
    <row r="200" spans="1:8" s="116" customFormat="1" ht="12.75">
      <c r="A200" s="1069"/>
      <c r="B200" s="20"/>
      <c r="C200" s="143" t="s">
        <v>661</v>
      </c>
      <c r="D200" s="38">
        <v>50</v>
      </c>
      <c r="E200" s="321">
        <f t="shared" si="27"/>
        <v>622.65</v>
      </c>
      <c r="F200" s="307">
        <f t="shared" si="28"/>
        <v>778</v>
      </c>
      <c r="G200" s="630">
        <f t="shared" si="21"/>
        <v>933.5999999999999</v>
      </c>
      <c r="H200" s="382"/>
    </row>
    <row r="201" spans="1:8" s="116" customFormat="1" ht="12.75">
      <c r="A201" s="1069"/>
      <c r="B201" s="20"/>
      <c r="C201" s="134" t="s">
        <v>130</v>
      </c>
      <c r="D201" s="38">
        <v>50</v>
      </c>
      <c r="E201" s="321">
        <f t="shared" si="27"/>
        <v>622.65</v>
      </c>
      <c r="F201" s="307">
        <f t="shared" si="28"/>
        <v>778</v>
      </c>
      <c r="G201" s="630">
        <f t="shared" si="21"/>
        <v>933.5999999999999</v>
      </c>
      <c r="H201" s="382"/>
    </row>
    <row r="202" spans="1:8" s="116" customFormat="1" ht="15.75">
      <c r="A202" s="1069"/>
      <c r="B202" s="20"/>
      <c r="C202" s="137" t="s">
        <v>711</v>
      </c>
      <c r="D202" s="38"/>
      <c r="E202" s="321"/>
      <c r="F202" s="307"/>
      <c r="G202" s="630"/>
      <c r="H202" s="382"/>
    </row>
    <row r="203" spans="1:8" s="116" customFormat="1" ht="12.75" customHeight="1">
      <c r="A203" s="1069"/>
      <c r="B203" s="20"/>
      <c r="C203" s="134" t="s">
        <v>712</v>
      </c>
      <c r="D203" s="23">
        <v>170</v>
      </c>
      <c r="E203" s="321">
        <f>D203*$H$19</f>
        <v>2224.11</v>
      </c>
      <c r="F203" s="307">
        <f>ROUND(E203*1.25,0)</f>
        <v>2780</v>
      </c>
      <c r="G203" s="630">
        <f t="shared" si="21"/>
        <v>3336</v>
      </c>
      <c r="H203" s="467"/>
    </row>
    <row r="204" spans="1:8" s="116" customFormat="1" ht="13.5" customHeight="1" thickBot="1">
      <c r="A204" s="1071"/>
      <c r="B204" s="46"/>
      <c r="C204" s="143" t="s">
        <v>713</v>
      </c>
      <c r="D204" s="75">
        <v>590</v>
      </c>
      <c r="E204" s="321">
        <f>D204*$H$19</f>
        <v>7718.970000000001</v>
      </c>
      <c r="F204" s="327">
        <f>ROUND(E204*1.25,0)</f>
        <v>9649</v>
      </c>
      <c r="G204" s="630">
        <f t="shared" si="21"/>
        <v>11578.8</v>
      </c>
      <c r="H204" s="467"/>
    </row>
    <row r="205" ht="12.75">
      <c r="A205" t="s">
        <v>233</v>
      </c>
    </row>
    <row r="206" ht="12.75">
      <c r="A206" s="116" t="s">
        <v>547</v>
      </c>
    </row>
    <row r="207" ht="12.75">
      <c r="A207" s="116" t="s">
        <v>67</v>
      </c>
    </row>
  </sheetData>
  <sheetProtection/>
  <mergeCells count="16">
    <mergeCell ref="A14:A17"/>
    <mergeCell ref="B14:C14"/>
    <mergeCell ref="B4:F4"/>
    <mergeCell ref="B18:C18"/>
    <mergeCell ref="B6:F6"/>
    <mergeCell ref="B5:F5"/>
    <mergeCell ref="D1:H1"/>
    <mergeCell ref="A165:A204"/>
    <mergeCell ref="A130:A164"/>
    <mergeCell ref="A100:A129"/>
    <mergeCell ref="A40:A61"/>
    <mergeCell ref="A62:A99"/>
    <mergeCell ref="A19:A39"/>
    <mergeCell ref="B13:C13"/>
    <mergeCell ref="B7:F7"/>
    <mergeCell ref="C2:H2"/>
  </mergeCells>
  <printOptions/>
  <pageMargins left="0.7480314960629921" right="0.1968503937007874" top="0.35433070866141736" bottom="0.31496062992125984" header="0.31496062992125984" footer="0.2755905511811024"/>
  <pageSetup horizontalDpi="600" verticalDpi="600" orientation="portrait" paperSize="9" scale="68" r:id="rId1"/>
  <rowBreaks count="2" manualBreakCount="2">
    <brk id="63" max="9" man="1"/>
    <brk id="1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8"/>
  <sheetViews>
    <sheetView zoomScale="130" zoomScaleNormal="130" zoomScalePageLayoutView="0" workbookViewId="0" topLeftCell="A175">
      <selection activeCell="R12" sqref="Q12:R13"/>
    </sheetView>
  </sheetViews>
  <sheetFormatPr defaultColWidth="9.140625" defaultRowHeight="12.75"/>
  <cols>
    <col min="1" max="1" width="8.421875" style="0" customWidth="1"/>
    <col min="2" max="2" width="47.8515625" style="0" customWidth="1"/>
    <col min="3" max="3" width="41.7109375" style="0" customWidth="1"/>
    <col min="4" max="4" width="7.421875" style="0" hidden="1" customWidth="1"/>
    <col min="5" max="5" width="8.8515625" style="0" hidden="1" customWidth="1"/>
    <col min="6" max="6" width="9.8515625" style="0" customWidth="1"/>
    <col min="7" max="7" width="10.8515625" style="0" customWidth="1"/>
    <col min="8" max="8" width="7.140625" style="0" hidden="1" customWidth="1"/>
    <col min="9" max="9" width="10.00390625" style="0" hidden="1" customWidth="1"/>
    <col min="10" max="10" width="9.57421875" style="0" hidden="1" customWidth="1"/>
    <col min="11" max="11" width="11.140625" style="0" hidden="1" customWidth="1"/>
    <col min="12" max="12" width="8.28125" style="0" hidden="1" customWidth="1"/>
    <col min="13" max="13" width="11.140625" style="0" customWidth="1"/>
  </cols>
  <sheetData>
    <row r="1" spans="1:8" ht="12.75">
      <c r="A1" s="2"/>
      <c r="B1" s="3"/>
      <c r="C1" s="628" t="s">
        <v>822</v>
      </c>
      <c r="D1" s="1111" t="s">
        <v>147</v>
      </c>
      <c r="E1" s="1111"/>
      <c r="F1" s="1111"/>
      <c r="G1" s="1111"/>
      <c r="H1" s="1111"/>
    </row>
    <row r="2" spans="1:8" ht="21" customHeight="1">
      <c r="A2" s="2"/>
      <c r="B2" s="1"/>
      <c r="C2" s="1112" t="s">
        <v>949</v>
      </c>
      <c r="D2" s="1112"/>
      <c r="E2" s="1112"/>
      <c r="F2" s="1112"/>
      <c r="G2" s="1112"/>
      <c r="H2" s="1112"/>
    </row>
    <row r="3" spans="1:4" ht="12.75">
      <c r="A3" s="2"/>
      <c r="B3" s="2"/>
      <c r="C3" s="2"/>
      <c r="D3" s="2"/>
    </row>
    <row r="4" spans="1:8" ht="15.75" customHeight="1">
      <c r="A4" s="2"/>
      <c r="B4" s="2"/>
      <c r="C4" s="2"/>
      <c r="D4" s="2"/>
      <c r="E4" s="4"/>
      <c r="F4" s="4"/>
      <c r="G4" s="4"/>
      <c r="H4" s="4"/>
    </row>
    <row r="5" spans="1:8" ht="12.75">
      <c r="A5" s="2"/>
      <c r="B5" s="1057"/>
      <c r="C5" s="1057"/>
      <c r="D5" s="1057"/>
      <c r="E5" s="1057"/>
      <c r="F5" s="1057"/>
      <c r="G5" s="4"/>
      <c r="H5" s="4"/>
    </row>
    <row r="6" spans="1:8" ht="14.25" customHeight="1">
      <c r="A6" s="2"/>
      <c r="B6" s="1057" t="s">
        <v>561</v>
      </c>
      <c r="C6" s="1057"/>
      <c r="D6" s="1057"/>
      <c r="E6" s="1057"/>
      <c r="F6" s="1057"/>
      <c r="G6" s="4"/>
      <c r="H6" s="4"/>
    </row>
    <row r="7" spans="1:8" ht="13.5" customHeight="1">
      <c r="A7" s="2"/>
      <c r="B7" s="1057" t="s">
        <v>464</v>
      </c>
      <c r="C7" s="1057"/>
      <c r="D7" s="1057"/>
      <c r="E7" s="1057"/>
      <c r="F7" s="1057"/>
      <c r="G7" s="4"/>
      <c r="H7" s="4"/>
    </row>
    <row r="8" spans="1:8" ht="12.75">
      <c r="A8" s="2"/>
      <c r="B8" s="1057" t="s">
        <v>517</v>
      </c>
      <c r="C8" s="1057"/>
      <c r="D8" s="1057"/>
      <c r="E8" s="1057"/>
      <c r="F8" s="1057"/>
      <c r="G8" s="4"/>
      <c r="H8" s="4"/>
    </row>
    <row r="9" spans="1:8" ht="12.75">
      <c r="A9" s="2"/>
      <c r="B9" s="1064" t="s">
        <v>518</v>
      </c>
      <c r="C9" s="1064"/>
      <c r="D9" s="1064"/>
      <c r="E9" s="1064"/>
      <c r="F9" s="1064"/>
      <c r="G9" s="4"/>
      <c r="H9" s="4"/>
    </row>
    <row r="10" spans="1:8" ht="12.75">
      <c r="A10" s="2"/>
      <c r="B10" s="5"/>
      <c r="C10" s="5"/>
      <c r="D10" s="5"/>
      <c r="E10" s="5"/>
      <c r="F10" s="5"/>
      <c r="G10" s="4"/>
      <c r="H10" s="4"/>
    </row>
    <row r="11" spans="1:8" ht="12.75">
      <c r="A11" s="2"/>
      <c r="B11" s="2"/>
      <c r="C11" s="2"/>
      <c r="D11" s="2"/>
      <c r="E11" s="4"/>
      <c r="F11" s="4"/>
      <c r="G11" s="4"/>
      <c r="H11" s="4"/>
    </row>
    <row r="12" spans="1:8" ht="52.5" customHeight="1">
      <c r="A12" s="6" t="s">
        <v>671</v>
      </c>
      <c r="B12" s="6" t="s">
        <v>672</v>
      </c>
      <c r="C12" s="17" t="s">
        <v>687</v>
      </c>
      <c r="D12" s="17" t="s">
        <v>714</v>
      </c>
      <c r="E12" s="7" t="s">
        <v>715</v>
      </c>
      <c r="F12" s="7" t="s">
        <v>66</v>
      </c>
      <c r="G12" s="7" t="s">
        <v>673</v>
      </c>
      <c r="H12" s="446"/>
    </row>
    <row r="13" spans="1:8" ht="12.75">
      <c r="A13" s="6"/>
      <c r="B13" s="6"/>
      <c r="C13" s="6"/>
      <c r="D13" s="6" t="s">
        <v>327</v>
      </c>
      <c r="E13" s="8" t="s">
        <v>674</v>
      </c>
      <c r="F13" s="8" t="s">
        <v>674</v>
      </c>
      <c r="G13" s="8" t="s">
        <v>674</v>
      </c>
      <c r="H13" s="447"/>
    </row>
    <row r="14" spans="1:9" ht="13.5" thickBot="1">
      <c r="A14" s="39" t="s">
        <v>675</v>
      </c>
      <c r="B14" s="40" t="s">
        <v>523</v>
      </c>
      <c r="C14" s="40" t="s">
        <v>524</v>
      </c>
      <c r="D14" s="40" t="s">
        <v>525</v>
      </c>
      <c r="E14" s="41">
        <v>5</v>
      </c>
      <c r="F14" s="41">
        <v>5</v>
      </c>
      <c r="G14" s="713">
        <v>6</v>
      </c>
      <c r="H14" s="558"/>
      <c r="I14" s="265"/>
    </row>
    <row r="15" spans="1:12" ht="15.75" customHeight="1" thickBot="1">
      <c r="A15" s="714"/>
      <c r="B15" s="715" t="s">
        <v>234</v>
      </c>
      <c r="C15" s="715"/>
      <c r="D15" s="716"/>
      <c r="E15" s="717"/>
      <c r="F15" s="717"/>
      <c r="G15" s="718"/>
      <c r="H15" s="560">
        <v>2022</v>
      </c>
      <c r="I15" s="116"/>
      <c r="L15" t="s">
        <v>849</v>
      </c>
    </row>
    <row r="16" spans="1:12" ht="33" customHeight="1" thickBot="1">
      <c r="A16" s="719" t="s">
        <v>268</v>
      </c>
      <c r="B16" s="1102" t="s">
        <v>217</v>
      </c>
      <c r="C16" s="1103"/>
      <c r="D16" s="33"/>
      <c r="E16" s="33"/>
      <c r="F16" s="33"/>
      <c r="G16" s="720"/>
      <c r="H16" s="559">
        <f>14.48*105%</f>
        <v>15.204</v>
      </c>
      <c r="I16" s="116" t="s">
        <v>806</v>
      </c>
      <c r="L16" s="730">
        <v>0.05</v>
      </c>
    </row>
    <row r="17" spans="1:12" ht="29.25" customHeight="1" thickBot="1">
      <c r="A17" s="1104" t="s">
        <v>269</v>
      </c>
      <c r="B17" s="1107" t="s">
        <v>231</v>
      </c>
      <c r="C17" s="1108"/>
      <c r="D17" s="68"/>
      <c r="E17" s="69"/>
      <c r="F17" s="70"/>
      <c r="G17" s="711"/>
      <c r="H17" s="472">
        <f>11.86*105%</f>
        <v>12.453</v>
      </c>
      <c r="I17" s="116" t="s">
        <v>805</v>
      </c>
      <c r="L17" s="730">
        <v>0.05</v>
      </c>
    </row>
    <row r="18" spans="1:12" s="116" customFormat="1" ht="29.25" customHeight="1">
      <c r="A18" s="1105"/>
      <c r="B18" s="162" t="s">
        <v>351</v>
      </c>
      <c r="C18" s="100"/>
      <c r="D18" s="32">
        <v>35</v>
      </c>
      <c r="E18" s="306">
        <f>D18*H18</f>
        <v>472.9725</v>
      </c>
      <c r="F18" s="307">
        <f>ROUND(E18*1.25,0)</f>
        <v>591</v>
      </c>
      <c r="G18" s="308">
        <f>F18*1.2</f>
        <v>709.1999999999999</v>
      </c>
      <c r="H18" s="471">
        <f>12.87*105%</f>
        <v>13.5135</v>
      </c>
      <c r="I18" s="116" t="s">
        <v>726</v>
      </c>
      <c r="L18" s="730">
        <v>0.05</v>
      </c>
    </row>
    <row r="19" spans="1:12" s="116" customFormat="1" ht="27" customHeight="1">
      <c r="A19" s="1105"/>
      <c r="B19" s="163" t="s">
        <v>350</v>
      </c>
      <c r="C19" s="104"/>
      <c r="D19" s="26">
        <v>45</v>
      </c>
      <c r="E19" s="306">
        <f>D19*H16</f>
        <v>684.1800000000001</v>
      </c>
      <c r="F19" s="307">
        <f>ROUND(E19*1.25,0)</f>
        <v>855</v>
      </c>
      <c r="G19" s="308">
        <f aca="true" t="shared" si="0" ref="G19:G81">F19*1.2</f>
        <v>1026</v>
      </c>
      <c r="H19" s="471">
        <f>11.86*105%</f>
        <v>12.453</v>
      </c>
      <c r="I19" s="265" t="s">
        <v>466</v>
      </c>
      <c r="L19" s="730">
        <v>0.05</v>
      </c>
    </row>
    <row r="20" spans="1:12" s="116" customFormat="1" ht="18" customHeight="1" thickBot="1">
      <c r="A20" s="1106"/>
      <c r="B20" s="712" t="s">
        <v>344</v>
      </c>
      <c r="C20" s="708"/>
      <c r="D20" s="63">
        <v>60</v>
      </c>
      <c r="E20" s="522">
        <f>D20*H16</f>
        <v>912.24</v>
      </c>
      <c r="F20" s="327">
        <f>ROUND(E20*1.25,0)</f>
        <v>1140</v>
      </c>
      <c r="G20" s="308">
        <f t="shared" si="0"/>
        <v>1368</v>
      </c>
      <c r="H20" s="473">
        <f>12.46*105%</f>
        <v>13.083000000000002</v>
      </c>
      <c r="I20" s="116" t="s">
        <v>804</v>
      </c>
      <c r="L20" s="730">
        <v>0.05</v>
      </c>
    </row>
    <row r="21" spans="1:8" s="116" customFormat="1" ht="18" customHeight="1" thickBot="1">
      <c r="A21" s="311" t="s">
        <v>270</v>
      </c>
      <c r="B21" s="1109" t="s">
        <v>232</v>
      </c>
      <c r="C21" s="1110"/>
      <c r="D21" s="45"/>
      <c r="E21" s="312"/>
      <c r="F21" s="313"/>
      <c r="G21" s="308"/>
      <c r="H21" s="382"/>
    </row>
    <row r="22" spans="1:8" s="116" customFormat="1" ht="13.5" thickBot="1">
      <c r="A22" s="1118" t="s">
        <v>271</v>
      </c>
      <c r="B22" s="48" t="s">
        <v>132</v>
      </c>
      <c r="C22" s="329"/>
      <c r="D22" s="99"/>
      <c r="E22" s="102"/>
      <c r="F22" s="330"/>
      <c r="G22" s="308"/>
      <c r="H22" s="466"/>
    </row>
    <row r="23" spans="1:8" s="116" customFormat="1" ht="15.75">
      <c r="A23" s="1069"/>
      <c r="B23" s="20"/>
      <c r="C23" s="139" t="s">
        <v>700</v>
      </c>
      <c r="D23" s="100"/>
      <c r="E23" s="103"/>
      <c r="F23" s="332"/>
      <c r="G23" s="308"/>
      <c r="H23" s="466"/>
    </row>
    <row r="24" spans="1:8" s="116" customFormat="1" ht="12.75">
      <c r="A24" s="1069"/>
      <c r="B24" s="20"/>
      <c r="C24" s="863" t="s">
        <v>896</v>
      </c>
      <c r="D24" s="864">
        <v>20</v>
      </c>
      <c r="E24" s="416">
        <f aca="true" t="shared" si="1" ref="E24:E29">D24*$H$18</f>
        <v>270.27</v>
      </c>
      <c r="F24" s="501">
        <f aca="true" t="shared" si="2" ref="F24:F29">ROUND(E24*1.25,0)</f>
        <v>338</v>
      </c>
      <c r="G24" s="502">
        <f t="shared" si="0"/>
        <v>405.59999999999997</v>
      </c>
      <c r="H24" s="457"/>
    </row>
    <row r="25" spans="1:8" s="116" customFormat="1" ht="12.75">
      <c r="A25" s="1069"/>
      <c r="B25" s="20"/>
      <c r="C25" s="877" t="s">
        <v>766</v>
      </c>
      <c r="D25" s="864">
        <v>20</v>
      </c>
      <c r="E25" s="416">
        <f t="shared" si="1"/>
        <v>270.27</v>
      </c>
      <c r="F25" s="501">
        <f t="shared" si="2"/>
        <v>338</v>
      </c>
      <c r="G25" s="502">
        <f>F25*1.2</f>
        <v>405.59999999999997</v>
      </c>
      <c r="H25" s="457"/>
    </row>
    <row r="26" spans="1:8" s="116" customFormat="1" ht="12.75">
      <c r="A26" s="1069"/>
      <c r="B26" s="20"/>
      <c r="C26" s="877" t="s">
        <v>866</v>
      </c>
      <c r="D26" s="864">
        <v>20</v>
      </c>
      <c r="E26" s="416">
        <f t="shared" si="1"/>
        <v>270.27</v>
      </c>
      <c r="F26" s="501">
        <f t="shared" si="2"/>
        <v>338</v>
      </c>
      <c r="G26" s="502">
        <f>F26*1.2</f>
        <v>405.59999999999997</v>
      </c>
      <c r="H26" s="457"/>
    </row>
    <row r="27" spans="1:8" s="116" customFormat="1" ht="12.75">
      <c r="A27" s="1069"/>
      <c r="B27" s="20"/>
      <c r="C27" s="877" t="s">
        <v>870</v>
      </c>
      <c r="D27" s="864">
        <v>20</v>
      </c>
      <c r="E27" s="416">
        <f t="shared" si="1"/>
        <v>270.27</v>
      </c>
      <c r="F27" s="501">
        <f t="shared" si="2"/>
        <v>338</v>
      </c>
      <c r="G27" s="502">
        <f>F27*1.2</f>
        <v>405.59999999999997</v>
      </c>
      <c r="H27" s="457"/>
    </row>
    <row r="28" spans="1:8" s="116" customFormat="1" ht="12.75">
      <c r="A28" s="1069"/>
      <c r="B28" s="20"/>
      <c r="C28" s="877" t="s">
        <v>894</v>
      </c>
      <c r="D28" s="864">
        <v>20</v>
      </c>
      <c r="E28" s="416">
        <f t="shared" si="1"/>
        <v>270.27</v>
      </c>
      <c r="F28" s="501">
        <f t="shared" si="2"/>
        <v>338</v>
      </c>
      <c r="G28" s="502">
        <f>F28*1.2</f>
        <v>405.59999999999997</v>
      </c>
      <c r="H28" s="457"/>
    </row>
    <row r="29" spans="1:8" s="116" customFormat="1" ht="12.75">
      <c r="A29" s="1069"/>
      <c r="B29" s="20"/>
      <c r="C29" s="877" t="s">
        <v>895</v>
      </c>
      <c r="D29" s="864">
        <v>20</v>
      </c>
      <c r="E29" s="416">
        <f t="shared" si="1"/>
        <v>270.27</v>
      </c>
      <c r="F29" s="501">
        <f t="shared" si="2"/>
        <v>338</v>
      </c>
      <c r="G29" s="502">
        <f>F29*1.2</f>
        <v>405.59999999999997</v>
      </c>
      <c r="H29" s="457"/>
    </row>
    <row r="30" spans="1:8" s="116" customFormat="1" ht="16.5" customHeight="1">
      <c r="A30" s="1069"/>
      <c r="B30" s="20"/>
      <c r="C30" s="195" t="s">
        <v>699</v>
      </c>
      <c r="D30" s="30"/>
      <c r="E30" s="306"/>
      <c r="F30" s="307"/>
      <c r="G30" s="308"/>
      <c r="H30" s="457"/>
    </row>
    <row r="31" spans="1:8" s="116" customFormat="1" ht="12.75">
      <c r="A31" s="1069"/>
      <c r="B31" s="20"/>
      <c r="C31" s="185" t="s">
        <v>133</v>
      </c>
      <c r="D31" s="26">
        <v>200</v>
      </c>
      <c r="E31" s="306">
        <f aca="true" t="shared" si="3" ref="E31:E46">D31*$H$18</f>
        <v>2702.7000000000003</v>
      </c>
      <c r="F31" s="307">
        <f aca="true" t="shared" si="4" ref="F31:F46">ROUND(E31*1.25,0)</f>
        <v>3378</v>
      </c>
      <c r="G31" s="308">
        <f t="shared" si="0"/>
        <v>4053.6</v>
      </c>
      <c r="H31" s="457"/>
    </row>
    <row r="32" spans="1:8" s="116" customFormat="1" ht="12.75">
      <c r="A32" s="1069"/>
      <c r="B32" s="20"/>
      <c r="C32" s="185" t="s">
        <v>134</v>
      </c>
      <c r="D32" s="26">
        <v>80</v>
      </c>
      <c r="E32" s="306">
        <f t="shared" si="3"/>
        <v>1081.08</v>
      </c>
      <c r="F32" s="307">
        <f t="shared" si="4"/>
        <v>1351</v>
      </c>
      <c r="G32" s="308">
        <f t="shared" si="0"/>
        <v>1621.2</v>
      </c>
      <c r="H32" s="457"/>
    </row>
    <row r="33" spans="1:8" s="116" customFormat="1" ht="12.75">
      <c r="A33" s="1069"/>
      <c r="B33" s="20"/>
      <c r="C33" s="185" t="s">
        <v>668</v>
      </c>
      <c r="D33" s="26">
        <v>120</v>
      </c>
      <c r="E33" s="306">
        <f t="shared" si="3"/>
        <v>1621.6200000000001</v>
      </c>
      <c r="F33" s="307">
        <f t="shared" si="4"/>
        <v>2027</v>
      </c>
      <c r="G33" s="308">
        <f t="shared" si="0"/>
        <v>2432.4</v>
      </c>
      <c r="H33" s="457"/>
    </row>
    <row r="34" spans="1:8" s="116" customFormat="1" ht="12.75">
      <c r="A34" s="1069"/>
      <c r="B34" s="20"/>
      <c r="C34" s="185" t="s">
        <v>135</v>
      </c>
      <c r="D34" s="26">
        <v>15</v>
      </c>
      <c r="E34" s="306">
        <f t="shared" si="3"/>
        <v>202.70250000000001</v>
      </c>
      <c r="F34" s="307">
        <f t="shared" si="4"/>
        <v>253</v>
      </c>
      <c r="G34" s="308">
        <f t="shared" si="0"/>
        <v>303.59999999999997</v>
      </c>
      <c r="H34" s="457"/>
    </row>
    <row r="35" spans="1:8" s="116" customFormat="1" ht="25.5">
      <c r="A35" s="1069"/>
      <c r="B35" s="20"/>
      <c r="C35" s="185" t="s">
        <v>136</v>
      </c>
      <c r="D35" s="26">
        <v>230</v>
      </c>
      <c r="E35" s="306">
        <f t="shared" si="3"/>
        <v>3108.105</v>
      </c>
      <c r="F35" s="307">
        <f t="shared" si="4"/>
        <v>3885</v>
      </c>
      <c r="G35" s="308">
        <f t="shared" si="0"/>
        <v>4662</v>
      </c>
      <c r="H35" s="457"/>
    </row>
    <row r="36" spans="1:8" s="116" customFormat="1" ht="12.75">
      <c r="A36" s="1069"/>
      <c r="B36" s="20"/>
      <c r="C36" s="156" t="s">
        <v>137</v>
      </c>
      <c r="D36" s="26">
        <v>20</v>
      </c>
      <c r="E36" s="306">
        <f t="shared" si="3"/>
        <v>270.27</v>
      </c>
      <c r="F36" s="307">
        <f t="shared" si="4"/>
        <v>338</v>
      </c>
      <c r="G36" s="308">
        <f t="shared" si="0"/>
        <v>405.59999999999997</v>
      </c>
      <c r="H36" s="457"/>
    </row>
    <row r="37" spans="1:8" s="116" customFormat="1" ht="15.75">
      <c r="A37" s="1069"/>
      <c r="B37" s="20"/>
      <c r="C37" s="204" t="s">
        <v>701</v>
      </c>
      <c r="D37" s="26"/>
      <c r="E37" s="306"/>
      <c r="F37" s="307"/>
      <c r="G37" s="308"/>
      <c r="H37" s="457"/>
    </row>
    <row r="38" spans="1:8" s="116" customFormat="1" ht="12.75">
      <c r="A38" s="1069"/>
      <c r="B38" s="20"/>
      <c r="C38" s="140" t="s">
        <v>702</v>
      </c>
      <c r="D38" s="28">
        <v>350</v>
      </c>
      <c r="E38" s="306">
        <f t="shared" si="3"/>
        <v>4729.725</v>
      </c>
      <c r="F38" s="307">
        <f t="shared" si="4"/>
        <v>5912</v>
      </c>
      <c r="G38" s="308">
        <f t="shared" si="0"/>
        <v>7094.4</v>
      </c>
      <c r="H38" s="457"/>
    </row>
    <row r="39" spans="1:8" s="116" customFormat="1" ht="25.5">
      <c r="A39" s="1069"/>
      <c r="B39" s="20"/>
      <c r="C39" s="551" t="s">
        <v>717</v>
      </c>
      <c r="D39" s="28"/>
      <c r="E39" s="306"/>
      <c r="F39" s="307"/>
      <c r="G39" s="308"/>
      <c r="H39" s="457"/>
    </row>
    <row r="40" spans="1:8" s="116" customFormat="1" ht="12" customHeight="1">
      <c r="A40" s="1069"/>
      <c r="B40" s="20"/>
      <c r="C40" s="866" t="s">
        <v>857</v>
      </c>
      <c r="D40" s="525">
        <v>240</v>
      </c>
      <c r="E40" s="416">
        <f t="shared" si="3"/>
        <v>3243.2400000000002</v>
      </c>
      <c r="F40" s="501">
        <f t="shared" si="4"/>
        <v>4054</v>
      </c>
      <c r="G40" s="502">
        <f t="shared" si="0"/>
        <v>4864.8</v>
      </c>
      <c r="H40" s="457"/>
    </row>
    <row r="41" spans="1:8" s="116" customFormat="1" ht="12" customHeight="1">
      <c r="A41" s="1069"/>
      <c r="B41" s="20"/>
      <c r="C41" s="866" t="s">
        <v>858</v>
      </c>
      <c r="D41" s="525">
        <v>240</v>
      </c>
      <c r="E41" s="416">
        <f t="shared" si="3"/>
        <v>3243.2400000000002</v>
      </c>
      <c r="F41" s="501">
        <f t="shared" si="4"/>
        <v>4054</v>
      </c>
      <c r="G41" s="502">
        <f t="shared" si="0"/>
        <v>4864.8</v>
      </c>
      <c r="H41" s="457"/>
    </row>
    <row r="42" spans="1:8" s="116" customFormat="1" ht="12" customHeight="1">
      <c r="A42" s="1069"/>
      <c r="B42" s="20"/>
      <c r="C42" s="866" t="s">
        <v>859</v>
      </c>
      <c r="D42" s="525">
        <v>240</v>
      </c>
      <c r="E42" s="416">
        <f t="shared" si="3"/>
        <v>3243.2400000000002</v>
      </c>
      <c r="F42" s="501">
        <f t="shared" si="4"/>
        <v>4054</v>
      </c>
      <c r="G42" s="502">
        <f t="shared" si="0"/>
        <v>4864.8</v>
      </c>
      <c r="H42" s="457"/>
    </row>
    <row r="43" spans="1:8" s="116" customFormat="1" ht="23.25" customHeight="1">
      <c r="A43" s="1069"/>
      <c r="B43" s="20"/>
      <c r="C43" s="551" t="s">
        <v>718</v>
      </c>
      <c r="D43" s="28"/>
      <c r="E43" s="306"/>
      <c r="F43" s="307"/>
      <c r="G43" s="308"/>
      <c r="H43" s="457"/>
    </row>
    <row r="44" spans="1:8" s="116" customFormat="1" ht="13.5" customHeight="1">
      <c r="A44" s="1069"/>
      <c r="B44" s="20"/>
      <c r="C44" s="866" t="s">
        <v>857</v>
      </c>
      <c r="D44" s="525">
        <v>240</v>
      </c>
      <c r="E44" s="416">
        <f t="shared" si="3"/>
        <v>3243.2400000000002</v>
      </c>
      <c r="F44" s="501">
        <f t="shared" si="4"/>
        <v>4054</v>
      </c>
      <c r="G44" s="502">
        <f t="shared" si="0"/>
        <v>4864.8</v>
      </c>
      <c r="H44" s="457"/>
    </row>
    <row r="45" spans="1:8" s="116" customFormat="1" ht="13.5" customHeight="1">
      <c r="A45" s="1069"/>
      <c r="B45" s="20"/>
      <c r="C45" s="866" t="s">
        <v>858</v>
      </c>
      <c r="D45" s="525">
        <v>240</v>
      </c>
      <c r="E45" s="416">
        <f t="shared" si="3"/>
        <v>3243.2400000000002</v>
      </c>
      <c r="F45" s="501">
        <f t="shared" si="4"/>
        <v>4054</v>
      </c>
      <c r="G45" s="502">
        <f t="shared" si="0"/>
        <v>4864.8</v>
      </c>
      <c r="H45" s="457"/>
    </row>
    <row r="46" spans="1:8" s="116" customFormat="1" ht="13.5" customHeight="1">
      <c r="A46" s="1069"/>
      <c r="B46" s="20"/>
      <c r="C46" s="866" t="s">
        <v>859</v>
      </c>
      <c r="D46" s="525">
        <v>240</v>
      </c>
      <c r="E46" s="416">
        <f t="shared" si="3"/>
        <v>3243.2400000000002</v>
      </c>
      <c r="F46" s="501">
        <f t="shared" si="4"/>
        <v>4054</v>
      </c>
      <c r="G46" s="502">
        <f t="shared" si="0"/>
        <v>4864.8</v>
      </c>
      <c r="H46" s="457"/>
    </row>
    <row r="47" spans="1:8" s="116" customFormat="1" ht="13.5" customHeight="1">
      <c r="A47" s="1069"/>
      <c r="B47" s="20"/>
      <c r="C47" s="141" t="s">
        <v>711</v>
      </c>
      <c r="D47" s="28"/>
      <c r="E47" s="325"/>
      <c r="F47" s="307"/>
      <c r="G47" s="308"/>
      <c r="H47" s="457"/>
    </row>
    <row r="48" spans="1:8" s="116" customFormat="1" ht="12.75">
      <c r="A48" s="1069"/>
      <c r="B48" s="20"/>
      <c r="C48" s="143" t="s">
        <v>712</v>
      </c>
      <c r="D48" s="23">
        <v>170</v>
      </c>
      <c r="E48" s="306">
        <f>D48*$H$20</f>
        <v>2224.11</v>
      </c>
      <c r="F48" s="307">
        <f>ROUND(E48*1.25,0)</f>
        <v>2780</v>
      </c>
      <c r="G48" s="308">
        <f t="shared" si="0"/>
        <v>3336</v>
      </c>
      <c r="H48" s="467"/>
    </row>
    <row r="49" spans="1:8" s="116" customFormat="1" ht="13.5" thickBot="1">
      <c r="A49" s="1069"/>
      <c r="B49" s="20"/>
      <c r="C49" s="146" t="s">
        <v>713</v>
      </c>
      <c r="D49" s="101">
        <v>590</v>
      </c>
      <c r="E49" s="306">
        <f>D49*$H$20</f>
        <v>7718.970000000001</v>
      </c>
      <c r="F49" s="326">
        <f>ROUND(E49*1.25,0)</f>
        <v>9649</v>
      </c>
      <c r="G49" s="308">
        <f t="shared" si="0"/>
        <v>11578.8</v>
      </c>
      <c r="H49" s="467"/>
    </row>
    <row r="50" spans="1:8" s="116" customFormat="1" ht="66.75" customHeight="1" thickBot="1">
      <c r="A50" s="1118" t="s">
        <v>274</v>
      </c>
      <c r="B50" s="48" t="s">
        <v>138</v>
      </c>
      <c r="C50" s="334"/>
      <c r="D50" s="99"/>
      <c r="E50" s="102"/>
      <c r="F50" s="313"/>
      <c r="G50" s="308"/>
      <c r="H50" s="466"/>
    </row>
    <row r="51" spans="1:8" s="116" customFormat="1" ht="19.5" customHeight="1">
      <c r="A51" s="1069"/>
      <c r="B51" s="20"/>
      <c r="C51" s="139" t="s">
        <v>700</v>
      </c>
      <c r="D51" s="100"/>
      <c r="E51" s="103"/>
      <c r="F51" s="307"/>
      <c r="G51" s="308"/>
      <c r="H51" s="466"/>
    </row>
    <row r="52" spans="1:8" s="116" customFormat="1" ht="12.75" customHeight="1">
      <c r="A52" s="1069"/>
      <c r="B52" s="20"/>
      <c r="C52" s="863" t="s">
        <v>896</v>
      </c>
      <c r="D52" s="864">
        <v>20</v>
      </c>
      <c r="E52" s="416">
        <f>D52*$H$18</f>
        <v>270.27</v>
      </c>
      <c r="F52" s="501">
        <f>ROUND(E52*1.25,0)</f>
        <v>338</v>
      </c>
      <c r="G52" s="502">
        <f t="shared" si="0"/>
        <v>405.59999999999997</v>
      </c>
      <c r="H52" s="457"/>
    </row>
    <row r="53" spans="1:8" s="116" customFormat="1" ht="12.75" customHeight="1">
      <c r="A53" s="1069"/>
      <c r="B53" s="20"/>
      <c r="C53" s="877" t="s">
        <v>766</v>
      </c>
      <c r="D53" s="864">
        <v>20</v>
      </c>
      <c r="E53" s="416">
        <f aca="true" t="shared" si="5" ref="E53:E58">D53*$H$18</f>
        <v>270.27</v>
      </c>
      <c r="F53" s="501">
        <f aca="true" t="shared" si="6" ref="F53:F58">ROUND(E53*1.25,0)</f>
        <v>338</v>
      </c>
      <c r="G53" s="502">
        <f aca="true" t="shared" si="7" ref="G53:G58">F53*1.2</f>
        <v>405.59999999999997</v>
      </c>
      <c r="H53" s="457"/>
    </row>
    <row r="54" spans="1:8" s="116" customFormat="1" ht="12.75" customHeight="1">
      <c r="A54" s="1069"/>
      <c r="B54" s="20"/>
      <c r="C54" s="877" t="s">
        <v>866</v>
      </c>
      <c r="D54" s="864">
        <v>20</v>
      </c>
      <c r="E54" s="416">
        <f t="shared" si="5"/>
        <v>270.27</v>
      </c>
      <c r="F54" s="501">
        <f t="shared" si="6"/>
        <v>338</v>
      </c>
      <c r="G54" s="502">
        <f t="shared" si="7"/>
        <v>405.59999999999997</v>
      </c>
      <c r="H54" s="457"/>
    </row>
    <row r="55" spans="1:8" s="116" customFormat="1" ht="12.75" customHeight="1">
      <c r="A55" s="1069"/>
      <c r="B55" s="20"/>
      <c r="C55" s="877" t="s">
        <v>870</v>
      </c>
      <c r="D55" s="864">
        <v>20</v>
      </c>
      <c r="E55" s="416">
        <f t="shared" si="5"/>
        <v>270.27</v>
      </c>
      <c r="F55" s="501">
        <f t="shared" si="6"/>
        <v>338</v>
      </c>
      <c r="G55" s="502">
        <f t="shared" si="7"/>
        <v>405.59999999999997</v>
      </c>
      <c r="H55" s="457"/>
    </row>
    <row r="56" spans="1:8" s="116" customFormat="1" ht="12.75" customHeight="1">
      <c r="A56" s="1069"/>
      <c r="B56" s="20"/>
      <c r="C56" s="877" t="s">
        <v>887</v>
      </c>
      <c r="D56" s="864">
        <v>20</v>
      </c>
      <c r="E56" s="416">
        <f t="shared" si="5"/>
        <v>270.27</v>
      </c>
      <c r="F56" s="501">
        <f t="shared" si="6"/>
        <v>338</v>
      </c>
      <c r="G56" s="502">
        <f t="shared" si="7"/>
        <v>405.59999999999997</v>
      </c>
      <c r="H56" s="457"/>
    </row>
    <row r="57" spans="1:8" s="116" customFormat="1" ht="12.75" customHeight="1">
      <c r="A57" s="1069"/>
      <c r="B57" s="20"/>
      <c r="C57" s="877" t="s">
        <v>869</v>
      </c>
      <c r="D57" s="864">
        <v>20</v>
      </c>
      <c r="E57" s="416">
        <f t="shared" si="5"/>
        <v>270.27</v>
      </c>
      <c r="F57" s="501">
        <f t="shared" si="6"/>
        <v>338</v>
      </c>
      <c r="G57" s="502">
        <f t="shared" si="7"/>
        <v>405.59999999999997</v>
      </c>
      <c r="H57" s="457"/>
    </row>
    <row r="58" spans="1:8" s="116" customFormat="1" ht="12.75" customHeight="1">
      <c r="A58" s="1069"/>
      <c r="B58" s="20"/>
      <c r="C58" s="877" t="s">
        <v>890</v>
      </c>
      <c r="D58" s="864">
        <v>20</v>
      </c>
      <c r="E58" s="416">
        <f t="shared" si="5"/>
        <v>270.27</v>
      </c>
      <c r="F58" s="501">
        <f t="shared" si="6"/>
        <v>338</v>
      </c>
      <c r="G58" s="502">
        <f t="shared" si="7"/>
        <v>405.59999999999997</v>
      </c>
      <c r="H58" s="457"/>
    </row>
    <row r="59" spans="1:8" s="116" customFormat="1" ht="15" customHeight="1">
      <c r="A59" s="1069"/>
      <c r="B59" s="20"/>
      <c r="C59" s="195" t="s">
        <v>699</v>
      </c>
      <c r="D59" s="30"/>
      <c r="E59" s="306"/>
      <c r="F59" s="307"/>
      <c r="G59" s="308"/>
      <c r="H59" s="457"/>
    </row>
    <row r="60" spans="1:8" s="116" customFormat="1" ht="12.75">
      <c r="A60" s="1069"/>
      <c r="B60" s="20"/>
      <c r="C60" s="185" t="s">
        <v>145</v>
      </c>
      <c r="D60" s="26">
        <v>80</v>
      </c>
      <c r="E60" s="306">
        <f aca="true" t="shared" si="8" ref="E60:E81">D60*$H$18</f>
        <v>1081.08</v>
      </c>
      <c r="F60" s="307">
        <f aca="true" t="shared" si="9" ref="F60:F81">ROUND(E60*1.25,0)</f>
        <v>1351</v>
      </c>
      <c r="G60" s="308">
        <f t="shared" si="0"/>
        <v>1621.2</v>
      </c>
      <c r="H60" s="457"/>
    </row>
    <row r="61" spans="1:8" s="116" customFormat="1" ht="12.75">
      <c r="A61" s="1069"/>
      <c r="B61" s="20"/>
      <c r="C61" s="185" t="s">
        <v>102</v>
      </c>
      <c r="D61" s="26">
        <v>65</v>
      </c>
      <c r="E61" s="306">
        <f t="shared" si="8"/>
        <v>878.3775</v>
      </c>
      <c r="F61" s="307">
        <f t="shared" si="9"/>
        <v>1098</v>
      </c>
      <c r="G61" s="308">
        <f t="shared" si="0"/>
        <v>1317.6</v>
      </c>
      <c r="H61" s="457"/>
    </row>
    <row r="62" spans="1:8" s="116" customFormat="1" ht="12.75">
      <c r="A62" s="1069"/>
      <c r="B62" s="20"/>
      <c r="C62" s="185" t="s">
        <v>693</v>
      </c>
      <c r="D62" s="26">
        <v>80</v>
      </c>
      <c r="E62" s="306">
        <f t="shared" si="8"/>
        <v>1081.08</v>
      </c>
      <c r="F62" s="307">
        <f t="shared" si="9"/>
        <v>1351</v>
      </c>
      <c r="G62" s="308">
        <f t="shared" si="0"/>
        <v>1621.2</v>
      </c>
      <c r="H62" s="457"/>
    </row>
    <row r="63" spans="1:8" s="116" customFormat="1" ht="12.75">
      <c r="A63" s="1069"/>
      <c r="B63" s="20"/>
      <c r="C63" s="185" t="s">
        <v>695</v>
      </c>
      <c r="D63" s="26">
        <v>30</v>
      </c>
      <c r="E63" s="306">
        <f t="shared" si="8"/>
        <v>405.40500000000003</v>
      </c>
      <c r="F63" s="307">
        <f t="shared" si="9"/>
        <v>507</v>
      </c>
      <c r="G63" s="308">
        <f t="shared" si="0"/>
        <v>608.4</v>
      </c>
      <c r="H63" s="457"/>
    </row>
    <row r="64" spans="1:8" s="116" customFormat="1" ht="12.75">
      <c r="A64" s="1069"/>
      <c r="B64" s="20"/>
      <c r="C64" s="185" t="s">
        <v>139</v>
      </c>
      <c r="D64" s="26">
        <v>80</v>
      </c>
      <c r="E64" s="306">
        <f t="shared" si="8"/>
        <v>1081.08</v>
      </c>
      <c r="F64" s="307">
        <f>ROUND(E64*1.25,0)</f>
        <v>1351</v>
      </c>
      <c r="G64" s="308">
        <f t="shared" si="0"/>
        <v>1621.2</v>
      </c>
      <c r="H64" s="457"/>
    </row>
    <row r="65" spans="1:8" s="116" customFormat="1" ht="21.75" customHeight="1">
      <c r="A65" s="1069"/>
      <c r="B65" s="20"/>
      <c r="C65" s="185" t="s">
        <v>488</v>
      </c>
      <c r="D65" s="26">
        <v>280</v>
      </c>
      <c r="E65" s="306">
        <f t="shared" si="8"/>
        <v>3783.78</v>
      </c>
      <c r="F65" s="307">
        <f t="shared" si="9"/>
        <v>4730</v>
      </c>
      <c r="G65" s="308">
        <f t="shared" si="0"/>
        <v>5676</v>
      </c>
      <c r="H65" s="457"/>
    </row>
    <row r="66" spans="1:8" s="116" customFormat="1" ht="12.75">
      <c r="A66" s="1069"/>
      <c r="B66" s="20"/>
      <c r="C66" s="156" t="s">
        <v>196</v>
      </c>
      <c r="D66" s="26">
        <v>280</v>
      </c>
      <c r="E66" s="306">
        <f t="shared" si="8"/>
        <v>3783.78</v>
      </c>
      <c r="F66" s="307">
        <f t="shared" si="9"/>
        <v>4730</v>
      </c>
      <c r="G66" s="308">
        <f t="shared" si="0"/>
        <v>5676</v>
      </c>
      <c r="H66" s="457"/>
    </row>
    <row r="67" spans="1:8" s="116" customFormat="1" ht="12.75">
      <c r="A67" s="1069"/>
      <c r="B67" s="20"/>
      <c r="C67" s="156" t="s">
        <v>140</v>
      </c>
      <c r="D67" s="26">
        <v>235</v>
      </c>
      <c r="E67" s="306">
        <f t="shared" si="8"/>
        <v>3175.6725</v>
      </c>
      <c r="F67" s="307">
        <f t="shared" si="9"/>
        <v>3970</v>
      </c>
      <c r="G67" s="308">
        <f t="shared" si="0"/>
        <v>4764</v>
      </c>
      <c r="H67" s="457"/>
    </row>
    <row r="68" spans="1:8" s="116" customFormat="1" ht="12.75">
      <c r="A68" s="1069"/>
      <c r="B68" s="20"/>
      <c r="C68" s="156" t="s">
        <v>668</v>
      </c>
      <c r="D68" s="26">
        <v>120</v>
      </c>
      <c r="E68" s="306">
        <f t="shared" si="8"/>
        <v>1621.6200000000001</v>
      </c>
      <c r="F68" s="307">
        <f t="shared" si="9"/>
        <v>2027</v>
      </c>
      <c r="G68" s="308">
        <f t="shared" si="0"/>
        <v>2432.4</v>
      </c>
      <c r="H68" s="457"/>
    </row>
    <row r="69" spans="1:8" s="116" customFormat="1" ht="12.75">
      <c r="A69" s="1069"/>
      <c r="B69" s="20"/>
      <c r="C69" s="156" t="s">
        <v>141</v>
      </c>
      <c r="D69" s="26">
        <v>110</v>
      </c>
      <c r="E69" s="306">
        <f t="shared" si="8"/>
        <v>1486.4850000000001</v>
      </c>
      <c r="F69" s="307">
        <f t="shared" si="9"/>
        <v>1858</v>
      </c>
      <c r="G69" s="308">
        <f t="shared" si="0"/>
        <v>2229.6</v>
      </c>
      <c r="H69" s="457"/>
    </row>
    <row r="70" spans="1:8" s="116" customFormat="1" ht="15.75" customHeight="1">
      <c r="A70" s="1069"/>
      <c r="B70" s="20"/>
      <c r="C70" s="156" t="s">
        <v>207</v>
      </c>
      <c r="D70" s="26">
        <v>30</v>
      </c>
      <c r="E70" s="306">
        <f t="shared" si="8"/>
        <v>405.40500000000003</v>
      </c>
      <c r="F70" s="307">
        <f t="shared" si="9"/>
        <v>507</v>
      </c>
      <c r="G70" s="308">
        <f t="shared" si="0"/>
        <v>608.4</v>
      </c>
      <c r="H70" s="457"/>
    </row>
    <row r="71" spans="1:8" s="116" customFormat="1" ht="15.75" customHeight="1">
      <c r="A71" s="1069"/>
      <c r="B71" s="20"/>
      <c r="C71" s="156" t="s">
        <v>142</v>
      </c>
      <c r="D71" s="26">
        <v>165</v>
      </c>
      <c r="E71" s="306">
        <f t="shared" si="8"/>
        <v>2229.7275</v>
      </c>
      <c r="F71" s="307">
        <f t="shared" si="9"/>
        <v>2787</v>
      </c>
      <c r="G71" s="308">
        <f t="shared" si="0"/>
        <v>3344.4</v>
      </c>
      <c r="H71" s="457"/>
    </row>
    <row r="72" spans="1:8" s="116" customFormat="1" ht="15.75" customHeight="1">
      <c r="A72" s="1069"/>
      <c r="B72" s="20"/>
      <c r="C72" s="204" t="s">
        <v>701</v>
      </c>
      <c r="D72" s="26"/>
      <c r="E72" s="306"/>
      <c r="F72" s="307"/>
      <c r="G72" s="308"/>
      <c r="H72" s="457"/>
    </row>
    <row r="73" spans="1:8" s="116" customFormat="1" ht="12.75">
      <c r="A73" s="1069"/>
      <c r="B73" s="20"/>
      <c r="C73" s="140" t="s">
        <v>702</v>
      </c>
      <c r="D73" s="28">
        <v>350</v>
      </c>
      <c r="E73" s="306">
        <f t="shared" si="8"/>
        <v>4729.725</v>
      </c>
      <c r="F73" s="307">
        <f t="shared" si="9"/>
        <v>5912</v>
      </c>
      <c r="G73" s="308">
        <f t="shared" si="0"/>
        <v>7094.4</v>
      </c>
      <c r="H73" s="457"/>
    </row>
    <row r="74" spans="1:8" s="116" customFormat="1" ht="25.5">
      <c r="A74" s="1069"/>
      <c r="B74" s="20"/>
      <c r="C74" s="551" t="s">
        <v>717</v>
      </c>
      <c r="D74" s="28"/>
      <c r="E74" s="306"/>
      <c r="F74" s="307"/>
      <c r="G74" s="308"/>
      <c r="H74" s="457"/>
    </row>
    <row r="75" spans="1:8" s="116" customFormat="1" ht="14.25" customHeight="1">
      <c r="A75" s="1069"/>
      <c r="B75" s="20"/>
      <c r="C75" s="866" t="s">
        <v>857</v>
      </c>
      <c r="D75" s="525">
        <v>240</v>
      </c>
      <c r="E75" s="416">
        <f t="shared" si="8"/>
        <v>3243.2400000000002</v>
      </c>
      <c r="F75" s="501">
        <f t="shared" si="9"/>
        <v>4054</v>
      </c>
      <c r="G75" s="502">
        <f t="shared" si="0"/>
        <v>4864.8</v>
      </c>
      <c r="H75" s="457"/>
    </row>
    <row r="76" spans="1:8" s="116" customFormat="1" ht="14.25" customHeight="1">
      <c r="A76" s="1069"/>
      <c r="B76" s="20"/>
      <c r="C76" s="866" t="s">
        <v>858</v>
      </c>
      <c r="D76" s="525">
        <v>240</v>
      </c>
      <c r="E76" s="416">
        <f t="shared" si="8"/>
        <v>3243.2400000000002</v>
      </c>
      <c r="F76" s="501">
        <f t="shared" si="9"/>
        <v>4054</v>
      </c>
      <c r="G76" s="502">
        <f t="shared" si="0"/>
        <v>4864.8</v>
      </c>
      <c r="H76" s="457"/>
    </row>
    <row r="77" spans="1:8" s="116" customFormat="1" ht="14.25" customHeight="1">
      <c r="A77" s="1069"/>
      <c r="B77" s="20"/>
      <c r="C77" s="866" t="s">
        <v>859</v>
      </c>
      <c r="D77" s="525">
        <v>240</v>
      </c>
      <c r="E77" s="416">
        <f t="shared" si="8"/>
        <v>3243.2400000000002</v>
      </c>
      <c r="F77" s="501">
        <f t="shared" si="9"/>
        <v>4054</v>
      </c>
      <c r="G77" s="502">
        <f t="shared" si="0"/>
        <v>4864.8</v>
      </c>
      <c r="H77" s="457"/>
    </row>
    <row r="78" spans="1:8" s="116" customFormat="1" ht="24" customHeight="1">
      <c r="A78" s="1069"/>
      <c r="B78" s="20"/>
      <c r="C78" s="551" t="s">
        <v>718</v>
      </c>
      <c r="D78" s="28"/>
      <c r="E78" s="306"/>
      <c r="F78" s="307"/>
      <c r="G78" s="308"/>
      <c r="H78" s="457"/>
    </row>
    <row r="79" spans="1:8" s="116" customFormat="1" ht="14.25" customHeight="1">
      <c r="A79" s="1069"/>
      <c r="B79" s="20"/>
      <c r="C79" s="866" t="s">
        <v>857</v>
      </c>
      <c r="D79" s="525">
        <v>240</v>
      </c>
      <c r="E79" s="416">
        <f t="shared" si="8"/>
        <v>3243.2400000000002</v>
      </c>
      <c r="F79" s="501">
        <f t="shared" si="9"/>
        <v>4054</v>
      </c>
      <c r="G79" s="502">
        <f t="shared" si="0"/>
        <v>4864.8</v>
      </c>
      <c r="H79" s="457"/>
    </row>
    <row r="80" spans="1:8" s="116" customFormat="1" ht="14.25" customHeight="1">
      <c r="A80" s="1069"/>
      <c r="B80" s="20"/>
      <c r="C80" s="866" t="s">
        <v>858</v>
      </c>
      <c r="D80" s="525">
        <v>240</v>
      </c>
      <c r="E80" s="416">
        <f t="shared" si="8"/>
        <v>3243.2400000000002</v>
      </c>
      <c r="F80" s="501">
        <f t="shared" si="9"/>
        <v>4054</v>
      </c>
      <c r="G80" s="502">
        <f t="shared" si="0"/>
        <v>4864.8</v>
      </c>
      <c r="H80" s="457"/>
    </row>
    <row r="81" spans="1:8" s="116" customFormat="1" ht="14.25" customHeight="1">
      <c r="A81" s="1069"/>
      <c r="B81" s="20"/>
      <c r="C81" s="866" t="s">
        <v>859</v>
      </c>
      <c r="D81" s="525">
        <v>240</v>
      </c>
      <c r="E81" s="416">
        <f t="shared" si="8"/>
        <v>3243.2400000000002</v>
      </c>
      <c r="F81" s="501">
        <f t="shared" si="9"/>
        <v>4054</v>
      </c>
      <c r="G81" s="502">
        <f t="shared" si="0"/>
        <v>4864.8</v>
      </c>
      <c r="H81" s="457"/>
    </row>
    <row r="82" spans="1:8" s="116" customFormat="1" ht="14.25" customHeight="1">
      <c r="A82" s="1069"/>
      <c r="B82" s="20"/>
      <c r="C82" s="133" t="s">
        <v>658</v>
      </c>
      <c r="D82" s="28"/>
      <c r="E82" s="325"/>
      <c r="F82" s="307"/>
      <c r="G82" s="308"/>
      <c r="H82" s="457"/>
    </row>
    <row r="83" spans="1:8" s="116" customFormat="1" ht="12.75">
      <c r="A83" s="1069"/>
      <c r="B83" s="20"/>
      <c r="C83" s="185" t="s">
        <v>328</v>
      </c>
      <c r="D83" s="38">
        <v>50</v>
      </c>
      <c r="E83" s="306">
        <f>D83*$H$19</f>
        <v>622.65</v>
      </c>
      <c r="F83" s="307">
        <f>ROUND(E83*1.25,0)</f>
        <v>778</v>
      </c>
      <c r="G83" s="308">
        <f aca="true" t="shared" si="10" ref="G83:G149">F83*1.2</f>
        <v>933.5999999999999</v>
      </c>
      <c r="H83" s="457"/>
    </row>
    <row r="84" spans="1:8" s="116" customFormat="1" ht="12.75">
      <c r="A84" s="1069"/>
      <c r="B84" s="20"/>
      <c r="C84" s="143" t="s">
        <v>706</v>
      </c>
      <c r="D84" s="38">
        <v>45</v>
      </c>
      <c r="E84" s="306">
        <f>D84*$H$19</f>
        <v>560.385</v>
      </c>
      <c r="F84" s="307">
        <f>ROUND(E84*1.25,0)</f>
        <v>700</v>
      </c>
      <c r="G84" s="308">
        <f t="shared" si="10"/>
        <v>840</v>
      </c>
      <c r="H84" s="457"/>
    </row>
    <row r="85" spans="1:8" s="116" customFormat="1" ht="12.75">
      <c r="A85" s="1069"/>
      <c r="B85" s="20"/>
      <c r="C85" s="198" t="s">
        <v>51</v>
      </c>
      <c r="D85" s="38">
        <v>120</v>
      </c>
      <c r="E85" s="306">
        <f>D85*$H$19</f>
        <v>1494.36</v>
      </c>
      <c r="F85" s="307">
        <f>ROUND(E85*1.25,0)</f>
        <v>1868</v>
      </c>
      <c r="G85" s="308">
        <f t="shared" si="10"/>
        <v>2241.6</v>
      </c>
      <c r="H85" s="457"/>
    </row>
    <row r="86" spans="1:8" s="116" customFormat="1" ht="12.75">
      <c r="A86" s="1069"/>
      <c r="B86" s="20"/>
      <c r="C86" s="143" t="s">
        <v>143</v>
      </c>
      <c r="D86" s="38">
        <v>45</v>
      </c>
      <c r="E86" s="306">
        <f>D86*$H$19</f>
        <v>560.385</v>
      </c>
      <c r="F86" s="307">
        <f>ROUND(E86*1.25,0)</f>
        <v>700</v>
      </c>
      <c r="G86" s="308">
        <f t="shared" si="10"/>
        <v>840</v>
      </c>
      <c r="H86" s="457"/>
    </row>
    <row r="87" spans="1:8" s="116" customFormat="1" ht="12.75">
      <c r="A87" s="1069"/>
      <c r="B87" s="20"/>
      <c r="C87" s="140" t="s">
        <v>104</v>
      </c>
      <c r="D87" s="38">
        <v>80</v>
      </c>
      <c r="E87" s="306">
        <f>D87*$H$19</f>
        <v>996.24</v>
      </c>
      <c r="F87" s="307">
        <f>ROUND(E87*1.25,0)</f>
        <v>1245</v>
      </c>
      <c r="G87" s="308">
        <f t="shared" si="10"/>
        <v>1494</v>
      </c>
      <c r="H87" s="457"/>
    </row>
    <row r="88" spans="1:8" s="116" customFormat="1" ht="15.75">
      <c r="A88" s="1069"/>
      <c r="B88" s="20"/>
      <c r="C88" s="141" t="s">
        <v>711</v>
      </c>
      <c r="D88" s="38"/>
      <c r="E88" s="257"/>
      <c r="F88" s="307"/>
      <c r="G88" s="308"/>
      <c r="H88" s="457"/>
    </row>
    <row r="89" spans="1:8" s="116" customFormat="1" ht="12.75">
      <c r="A89" s="1069"/>
      <c r="B89" s="20"/>
      <c r="C89" s="143" t="s">
        <v>712</v>
      </c>
      <c r="D89" s="23">
        <v>170</v>
      </c>
      <c r="E89" s="306">
        <f>D89*$H$20</f>
        <v>2224.11</v>
      </c>
      <c r="F89" s="307">
        <f>ROUND(E89*1.25,0)</f>
        <v>2780</v>
      </c>
      <c r="G89" s="308">
        <f t="shared" si="10"/>
        <v>3336</v>
      </c>
      <c r="H89" s="467"/>
    </row>
    <row r="90" spans="1:8" s="116" customFormat="1" ht="13.5" thickBot="1">
      <c r="A90" s="1122"/>
      <c r="B90" s="20"/>
      <c r="C90" s="146" t="s">
        <v>713</v>
      </c>
      <c r="D90" s="101">
        <v>590</v>
      </c>
      <c r="E90" s="306">
        <f>D90*$H$20</f>
        <v>7718.970000000001</v>
      </c>
      <c r="F90" s="326">
        <f>ROUND(E90*1.25,0)</f>
        <v>9649</v>
      </c>
      <c r="G90" s="703">
        <f t="shared" si="10"/>
        <v>11578.8</v>
      </c>
      <c r="H90" s="467"/>
    </row>
    <row r="91" spans="1:8" s="116" customFormat="1" ht="27" customHeight="1" thickBot="1">
      <c r="A91" s="1117" t="s">
        <v>275</v>
      </c>
      <c r="B91" s="48" t="s">
        <v>144</v>
      </c>
      <c r="C91" s="334"/>
      <c r="D91" s="99"/>
      <c r="E91" s="102"/>
      <c r="F91" s="313"/>
      <c r="G91" s="631"/>
      <c r="H91" s="466"/>
    </row>
    <row r="92" spans="1:8" s="116" customFormat="1" ht="15.75">
      <c r="A92" s="1069"/>
      <c r="B92" s="20"/>
      <c r="C92" s="139" t="s">
        <v>700</v>
      </c>
      <c r="D92" s="100"/>
      <c r="E92" s="103"/>
      <c r="F92" s="307"/>
      <c r="G92" s="308"/>
      <c r="H92" s="466"/>
    </row>
    <row r="93" spans="1:8" s="116" customFormat="1" ht="12" customHeight="1">
      <c r="A93" s="1069"/>
      <c r="B93" s="20"/>
      <c r="C93" s="863" t="s">
        <v>896</v>
      </c>
      <c r="D93" s="864">
        <v>20</v>
      </c>
      <c r="E93" s="416">
        <f>D93*$H$18</f>
        <v>270.27</v>
      </c>
      <c r="F93" s="501">
        <f>ROUND(E93*1.25,0)</f>
        <v>338</v>
      </c>
      <c r="G93" s="502">
        <f t="shared" si="10"/>
        <v>405.59999999999997</v>
      </c>
      <c r="H93" s="457"/>
    </row>
    <row r="94" spans="1:8" s="116" customFormat="1" ht="13.5" customHeight="1">
      <c r="A94" s="1069"/>
      <c r="B94" s="20"/>
      <c r="C94" s="877" t="s">
        <v>766</v>
      </c>
      <c r="D94" s="864">
        <v>20</v>
      </c>
      <c r="E94" s="416">
        <f aca="true" t="shared" si="11" ref="E94:E99">D94*$H$18</f>
        <v>270.27</v>
      </c>
      <c r="F94" s="501">
        <f aca="true" t="shared" si="12" ref="F94:F99">ROUND(E94*1.25,0)</f>
        <v>338</v>
      </c>
      <c r="G94" s="502">
        <f aca="true" t="shared" si="13" ref="G94:G99">F94*1.2</f>
        <v>405.59999999999997</v>
      </c>
      <c r="H94" s="457"/>
    </row>
    <row r="95" spans="1:8" s="116" customFormat="1" ht="13.5" customHeight="1">
      <c r="A95" s="1069"/>
      <c r="B95" s="20"/>
      <c r="C95" s="877" t="s">
        <v>866</v>
      </c>
      <c r="D95" s="864">
        <v>20</v>
      </c>
      <c r="E95" s="416">
        <f t="shared" si="11"/>
        <v>270.27</v>
      </c>
      <c r="F95" s="501">
        <f t="shared" si="12"/>
        <v>338</v>
      </c>
      <c r="G95" s="502">
        <f t="shared" si="13"/>
        <v>405.59999999999997</v>
      </c>
      <c r="H95" s="457"/>
    </row>
    <row r="96" spans="1:8" s="116" customFormat="1" ht="13.5" customHeight="1">
      <c r="A96" s="1069"/>
      <c r="B96" s="20"/>
      <c r="C96" s="877" t="s">
        <v>870</v>
      </c>
      <c r="D96" s="864">
        <v>20</v>
      </c>
      <c r="E96" s="416">
        <f t="shared" si="11"/>
        <v>270.27</v>
      </c>
      <c r="F96" s="501">
        <f t="shared" si="12"/>
        <v>338</v>
      </c>
      <c r="G96" s="502">
        <f t="shared" si="13"/>
        <v>405.59999999999997</v>
      </c>
      <c r="H96" s="457"/>
    </row>
    <row r="97" spans="1:8" s="116" customFormat="1" ht="13.5" customHeight="1">
      <c r="A97" s="1069"/>
      <c r="B97" s="20"/>
      <c r="C97" s="877" t="s">
        <v>887</v>
      </c>
      <c r="D97" s="864">
        <v>20</v>
      </c>
      <c r="E97" s="416">
        <f t="shared" si="11"/>
        <v>270.27</v>
      </c>
      <c r="F97" s="501">
        <f t="shared" si="12"/>
        <v>338</v>
      </c>
      <c r="G97" s="502">
        <f t="shared" si="13"/>
        <v>405.59999999999997</v>
      </c>
      <c r="H97" s="457"/>
    </row>
    <row r="98" spans="1:8" s="116" customFormat="1" ht="13.5" customHeight="1">
      <c r="A98" s="1069"/>
      <c r="B98" s="20"/>
      <c r="C98" s="877" t="s">
        <v>869</v>
      </c>
      <c r="D98" s="864">
        <v>20</v>
      </c>
      <c r="E98" s="416">
        <f t="shared" si="11"/>
        <v>270.27</v>
      </c>
      <c r="F98" s="501">
        <f t="shared" si="12"/>
        <v>338</v>
      </c>
      <c r="G98" s="502">
        <f t="shared" si="13"/>
        <v>405.59999999999997</v>
      </c>
      <c r="H98" s="457"/>
    </row>
    <row r="99" spans="1:8" s="116" customFormat="1" ht="10.5" customHeight="1">
      <c r="A99" s="1069"/>
      <c r="B99" s="20"/>
      <c r="C99" s="877" t="s">
        <v>897</v>
      </c>
      <c r="D99" s="864">
        <v>20</v>
      </c>
      <c r="E99" s="416">
        <f t="shared" si="11"/>
        <v>270.27</v>
      </c>
      <c r="F99" s="501">
        <f t="shared" si="12"/>
        <v>338</v>
      </c>
      <c r="G99" s="502">
        <f t="shared" si="13"/>
        <v>405.59999999999997</v>
      </c>
      <c r="H99" s="457"/>
    </row>
    <row r="100" spans="1:8" s="116" customFormat="1" ht="15" customHeight="1">
      <c r="A100" s="1069"/>
      <c r="B100" s="20"/>
      <c r="C100" s="195" t="s">
        <v>699</v>
      </c>
      <c r="D100" s="26"/>
      <c r="E100" s="306"/>
      <c r="F100" s="307"/>
      <c r="G100" s="308"/>
      <c r="H100" s="457"/>
    </row>
    <row r="101" spans="1:8" s="116" customFormat="1" ht="12.75">
      <c r="A101" s="1069"/>
      <c r="B101" s="20"/>
      <c r="C101" s="185" t="s">
        <v>145</v>
      </c>
      <c r="D101" s="26">
        <v>80</v>
      </c>
      <c r="E101" s="306">
        <f aca="true" t="shared" si="14" ref="E101:E119">D101*$H$18</f>
        <v>1081.08</v>
      </c>
      <c r="F101" s="307">
        <f aca="true" t="shared" si="15" ref="F101:F119">ROUND(E101*1.25,0)</f>
        <v>1351</v>
      </c>
      <c r="G101" s="308">
        <f t="shared" si="10"/>
        <v>1621.2</v>
      </c>
      <c r="H101" s="457"/>
    </row>
    <row r="102" spans="1:8" s="116" customFormat="1" ht="12.75">
      <c r="A102" s="1069"/>
      <c r="B102" s="20"/>
      <c r="C102" s="185" t="s">
        <v>693</v>
      </c>
      <c r="D102" s="26">
        <v>80</v>
      </c>
      <c r="E102" s="306">
        <f t="shared" si="14"/>
        <v>1081.08</v>
      </c>
      <c r="F102" s="307">
        <f t="shared" si="15"/>
        <v>1351</v>
      </c>
      <c r="G102" s="308">
        <f t="shared" si="10"/>
        <v>1621.2</v>
      </c>
      <c r="H102" s="457"/>
    </row>
    <row r="103" spans="1:8" s="116" customFormat="1" ht="12.75">
      <c r="A103" s="1069"/>
      <c r="B103" s="20"/>
      <c r="C103" s="185" t="s">
        <v>695</v>
      </c>
      <c r="D103" s="26">
        <v>30</v>
      </c>
      <c r="E103" s="306">
        <f t="shared" si="14"/>
        <v>405.40500000000003</v>
      </c>
      <c r="F103" s="307">
        <f t="shared" si="15"/>
        <v>507</v>
      </c>
      <c r="G103" s="308">
        <f t="shared" si="10"/>
        <v>608.4</v>
      </c>
      <c r="H103" s="457"/>
    </row>
    <row r="104" spans="1:8" s="116" customFormat="1" ht="12.75">
      <c r="A104" s="1069"/>
      <c r="B104" s="20"/>
      <c r="C104" s="185" t="s">
        <v>139</v>
      </c>
      <c r="D104" s="26">
        <v>80</v>
      </c>
      <c r="E104" s="306">
        <f t="shared" si="14"/>
        <v>1081.08</v>
      </c>
      <c r="F104" s="307">
        <f t="shared" si="15"/>
        <v>1351</v>
      </c>
      <c r="G104" s="308">
        <f t="shared" si="10"/>
        <v>1621.2</v>
      </c>
      <c r="H104" s="457"/>
    </row>
    <row r="105" spans="1:8" s="116" customFormat="1" ht="25.5">
      <c r="A105" s="1069"/>
      <c r="B105" s="20"/>
      <c r="C105" s="185" t="s">
        <v>488</v>
      </c>
      <c r="D105" s="26">
        <v>280</v>
      </c>
      <c r="E105" s="306">
        <f t="shared" si="14"/>
        <v>3783.78</v>
      </c>
      <c r="F105" s="307">
        <f t="shared" si="15"/>
        <v>4730</v>
      </c>
      <c r="G105" s="308">
        <f t="shared" si="10"/>
        <v>5676</v>
      </c>
      <c r="H105" s="457"/>
    </row>
    <row r="106" spans="1:8" s="116" customFormat="1" ht="12.75">
      <c r="A106" s="1069"/>
      <c r="B106" s="20"/>
      <c r="C106" s="156" t="s">
        <v>196</v>
      </c>
      <c r="D106" s="26">
        <v>280</v>
      </c>
      <c r="E106" s="306">
        <f t="shared" si="14"/>
        <v>3783.78</v>
      </c>
      <c r="F106" s="307">
        <f t="shared" si="15"/>
        <v>4730</v>
      </c>
      <c r="G106" s="308">
        <f t="shared" si="10"/>
        <v>5676</v>
      </c>
      <c r="H106" s="457"/>
    </row>
    <row r="107" spans="1:8" s="116" customFormat="1" ht="12.75">
      <c r="A107" s="1069"/>
      <c r="B107" s="20"/>
      <c r="C107" s="156" t="s">
        <v>140</v>
      </c>
      <c r="D107" s="26">
        <v>235</v>
      </c>
      <c r="E107" s="306">
        <f t="shared" si="14"/>
        <v>3175.6725</v>
      </c>
      <c r="F107" s="307">
        <f>ROUND(E107*1.25,0)</f>
        <v>3970</v>
      </c>
      <c r="G107" s="308">
        <f t="shared" si="10"/>
        <v>4764</v>
      </c>
      <c r="H107" s="457"/>
    </row>
    <row r="108" spans="1:8" s="116" customFormat="1" ht="12.75">
      <c r="A108" s="1069"/>
      <c r="B108" s="20"/>
      <c r="C108" s="156" t="s">
        <v>668</v>
      </c>
      <c r="D108" s="26">
        <v>120</v>
      </c>
      <c r="E108" s="306">
        <f t="shared" si="14"/>
        <v>1621.6200000000001</v>
      </c>
      <c r="F108" s="307">
        <f t="shared" si="15"/>
        <v>2027</v>
      </c>
      <c r="G108" s="308">
        <f t="shared" si="10"/>
        <v>2432.4</v>
      </c>
      <c r="H108" s="457"/>
    </row>
    <row r="109" spans="1:8" s="116" customFormat="1" ht="12.75">
      <c r="A109" s="1069"/>
      <c r="B109" s="20"/>
      <c r="C109" s="156" t="s">
        <v>207</v>
      </c>
      <c r="D109" s="26">
        <v>30</v>
      </c>
      <c r="E109" s="306">
        <f t="shared" si="14"/>
        <v>405.40500000000003</v>
      </c>
      <c r="F109" s="307">
        <f t="shared" si="15"/>
        <v>507</v>
      </c>
      <c r="G109" s="308">
        <f t="shared" si="10"/>
        <v>608.4</v>
      </c>
      <c r="H109" s="457"/>
    </row>
    <row r="110" spans="1:8" s="116" customFormat="1" ht="15.75">
      <c r="A110" s="1069"/>
      <c r="B110" s="20"/>
      <c r="C110" s="204" t="s">
        <v>701</v>
      </c>
      <c r="D110" s="26"/>
      <c r="E110" s="306"/>
      <c r="F110" s="307"/>
      <c r="G110" s="308"/>
      <c r="H110" s="457"/>
    </row>
    <row r="111" spans="1:8" s="116" customFormat="1" ht="12.75">
      <c r="A111" s="1069"/>
      <c r="B111" s="20"/>
      <c r="C111" s="140" t="s">
        <v>702</v>
      </c>
      <c r="D111" s="28">
        <v>350</v>
      </c>
      <c r="E111" s="306">
        <f t="shared" si="14"/>
        <v>4729.725</v>
      </c>
      <c r="F111" s="307">
        <f t="shared" si="15"/>
        <v>5912</v>
      </c>
      <c r="G111" s="308">
        <f t="shared" si="10"/>
        <v>7094.4</v>
      </c>
      <c r="H111" s="457"/>
    </row>
    <row r="112" spans="1:8" s="116" customFormat="1" ht="25.5">
      <c r="A112" s="1069"/>
      <c r="B112" s="20"/>
      <c r="C112" s="551" t="s">
        <v>717</v>
      </c>
      <c r="D112" s="28"/>
      <c r="E112" s="306"/>
      <c r="F112" s="307"/>
      <c r="G112" s="308"/>
      <c r="H112" s="457"/>
    </row>
    <row r="113" spans="1:8" s="116" customFormat="1" ht="14.25" customHeight="1">
      <c r="A113" s="1069"/>
      <c r="B113" s="20"/>
      <c r="C113" s="866" t="s">
        <v>857</v>
      </c>
      <c r="D113" s="525">
        <v>240</v>
      </c>
      <c r="E113" s="416">
        <f t="shared" si="14"/>
        <v>3243.2400000000002</v>
      </c>
      <c r="F113" s="501">
        <f t="shared" si="15"/>
        <v>4054</v>
      </c>
      <c r="G113" s="502">
        <f t="shared" si="10"/>
        <v>4864.8</v>
      </c>
      <c r="H113" s="457"/>
    </row>
    <row r="114" spans="1:8" s="116" customFormat="1" ht="14.25" customHeight="1">
      <c r="A114" s="1069"/>
      <c r="B114" s="20"/>
      <c r="C114" s="866" t="s">
        <v>858</v>
      </c>
      <c r="D114" s="525">
        <v>240</v>
      </c>
      <c r="E114" s="416">
        <f t="shared" si="14"/>
        <v>3243.2400000000002</v>
      </c>
      <c r="F114" s="501">
        <f t="shared" si="15"/>
        <v>4054</v>
      </c>
      <c r="G114" s="502">
        <f t="shared" si="10"/>
        <v>4864.8</v>
      </c>
      <c r="H114" s="457"/>
    </row>
    <row r="115" spans="1:8" s="116" customFormat="1" ht="14.25" customHeight="1">
      <c r="A115" s="1069"/>
      <c r="B115" s="20"/>
      <c r="C115" s="866" t="s">
        <v>859</v>
      </c>
      <c r="D115" s="525">
        <v>240</v>
      </c>
      <c r="E115" s="416">
        <f t="shared" si="14"/>
        <v>3243.2400000000002</v>
      </c>
      <c r="F115" s="501">
        <f t="shared" si="15"/>
        <v>4054</v>
      </c>
      <c r="G115" s="502">
        <f t="shared" si="10"/>
        <v>4864.8</v>
      </c>
      <c r="H115" s="457"/>
    </row>
    <row r="116" spans="1:8" s="116" customFormat="1" ht="22.5" customHeight="1">
      <c r="A116" s="1069"/>
      <c r="B116" s="20"/>
      <c r="C116" s="551" t="s">
        <v>718</v>
      </c>
      <c r="D116" s="28"/>
      <c r="E116" s="306"/>
      <c r="F116" s="307"/>
      <c r="G116" s="308"/>
      <c r="H116" s="457"/>
    </row>
    <row r="117" spans="1:8" s="116" customFormat="1" ht="15" customHeight="1">
      <c r="A117" s="1069"/>
      <c r="B117" s="20"/>
      <c r="C117" s="866" t="s">
        <v>857</v>
      </c>
      <c r="D117" s="525">
        <v>240</v>
      </c>
      <c r="E117" s="416">
        <f t="shared" si="14"/>
        <v>3243.2400000000002</v>
      </c>
      <c r="F117" s="501">
        <f t="shared" si="15"/>
        <v>4054</v>
      </c>
      <c r="G117" s="502">
        <f t="shared" si="10"/>
        <v>4864.8</v>
      </c>
      <c r="H117" s="457"/>
    </row>
    <row r="118" spans="1:8" s="116" customFormat="1" ht="15" customHeight="1">
      <c r="A118" s="1069"/>
      <c r="B118" s="20"/>
      <c r="C118" s="866" t="s">
        <v>858</v>
      </c>
      <c r="D118" s="525">
        <v>240</v>
      </c>
      <c r="E118" s="416">
        <f t="shared" si="14"/>
        <v>3243.2400000000002</v>
      </c>
      <c r="F118" s="501">
        <f t="shared" si="15"/>
        <v>4054</v>
      </c>
      <c r="G118" s="502">
        <f t="shared" si="10"/>
        <v>4864.8</v>
      </c>
      <c r="H118" s="457"/>
    </row>
    <row r="119" spans="1:8" s="116" customFormat="1" ht="15" customHeight="1">
      <c r="A119" s="1069"/>
      <c r="B119" s="20"/>
      <c r="C119" s="866" t="s">
        <v>859</v>
      </c>
      <c r="D119" s="525">
        <v>240</v>
      </c>
      <c r="E119" s="416">
        <f t="shared" si="14"/>
        <v>3243.2400000000002</v>
      </c>
      <c r="F119" s="501">
        <f t="shared" si="15"/>
        <v>4054</v>
      </c>
      <c r="G119" s="502">
        <f t="shared" si="10"/>
        <v>4864.8</v>
      </c>
      <c r="H119" s="457"/>
    </row>
    <row r="120" spans="1:8" s="116" customFormat="1" ht="15" customHeight="1">
      <c r="A120" s="1069"/>
      <c r="B120" s="20"/>
      <c r="C120" s="133" t="s">
        <v>658</v>
      </c>
      <c r="D120" s="28"/>
      <c r="E120" s="325"/>
      <c r="F120" s="307"/>
      <c r="G120" s="308"/>
      <c r="H120" s="457"/>
    </row>
    <row r="121" spans="1:8" s="116" customFormat="1" ht="12.75">
      <c r="A121" s="1069"/>
      <c r="B121" s="20"/>
      <c r="C121" s="185" t="s">
        <v>328</v>
      </c>
      <c r="D121" s="38">
        <v>50</v>
      </c>
      <c r="E121" s="306">
        <f>D121*$H$19</f>
        <v>622.65</v>
      </c>
      <c r="F121" s="307">
        <f>ROUND(E121*1.25,0)</f>
        <v>778</v>
      </c>
      <c r="G121" s="308">
        <f t="shared" si="10"/>
        <v>933.5999999999999</v>
      </c>
      <c r="H121" s="382"/>
    </row>
    <row r="122" spans="1:8" s="116" customFormat="1" ht="12.75">
      <c r="A122" s="1069"/>
      <c r="B122" s="20"/>
      <c r="C122" s="143" t="s">
        <v>706</v>
      </c>
      <c r="D122" s="38">
        <v>45</v>
      </c>
      <c r="E122" s="306">
        <f>D122*$H$19</f>
        <v>560.385</v>
      </c>
      <c r="F122" s="307">
        <f>ROUND(E122*1.25,0)</f>
        <v>700</v>
      </c>
      <c r="G122" s="308">
        <f t="shared" si="10"/>
        <v>840</v>
      </c>
      <c r="H122" s="382"/>
    </row>
    <row r="123" spans="1:8" s="116" customFormat="1" ht="12.75">
      <c r="A123" s="1069"/>
      <c r="B123" s="20"/>
      <c r="C123" s="198" t="s">
        <v>51</v>
      </c>
      <c r="D123" s="38">
        <v>120</v>
      </c>
      <c r="E123" s="306">
        <f>D123*$H$19</f>
        <v>1494.36</v>
      </c>
      <c r="F123" s="307">
        <f>ROUND(E123*1.25,0)</f>
        <v>1868</v>
      </c>
      <c r="G123" s="308">
        <f t="shared" si="10"/>
        <v>2241.6</v>
      </c>
      <c r="H123" s="382"/>
    </row>
    <row r="124" spans="1:8" s="116" customFormat="1" ht="12.75">
      <c r="A124" s="1069"/>
      <c r="B124" s="20"/>
      <c r="C124" s="143" t="s">
        <v>143</v>
      </c>
      <c r="D124" s="38">
        <v>45</v>
      </c>
      <c r="E124" s="306">
        <f>D124*$H$19</f>
        <v>560.385</v>
      </c>
      <c r="F124" s="307">
        <f>ROUND(E124*1.25,0)</f>
        <v>700</v>
      </c>
      <c r="G124" s="308">
        <f t="shared" si="10"/>
        <v>840</v>
      </c>
      <c r="H124" s="382"/>
    </row>
    <row r="125" spans="1:8" s="116" customFormat="1" ht="12.75">
      <c r="A125" s="1069"/>
      <c r="B125" s="20"/>
      <c r="C125" s="140" t="s">
        <v>104</v>
      </c>
      <c r="D125" s="38">
        <v>80</v>
      </c>
      <c r="E125" s="306">
        <f>D125*$H$19</f>
        <v>996.24</v>
      </c>
      <c r="F125" s="307">
        <f>ROUND(E125*1.25,0)</f>
        <v>1245</v>
      </c>
      <c r="G125" s="308">
        <f t="shared" si="10"/>
        <v>1494</v>
      </c>
      <c r="H125" s="382"/>
    </row>
    <row r="126" spans="1:8" s="116" customFormat="1" ht="15.75">
      <c r="A126" s="1069"/>
      <c r="B126" s="20"/>
      <c r="C126" s="141" t="s">
        <v>711</v>
      </c>
      <c r="D126" s="38"/>
      <c r="E126" s="321"/>
      <c r="F126" s="307"/>
      <c r="G126" s="308"/>
      <c r="H126" s="382"/>
    </row>
    <row r="127" spans="1:8" s="116" customFormat="1" ht="12.75">
      <c r="A127" s="1069"/>
      <c r="B127" s="20"/>
      <c r="C127" s="143" t="s">
        <v>712</v>
      </c>
      <c r="D127" s="23">
        <v>170</v>
      </c>
      <c r="E127" s="306">
        <f>D127*$H$20</f>
        <v>2224.11</v>
      </c>
      <c r="F127" s="307">
        <f>ROUND(E127*1.25,0)</f>
        <v>2780</v>
      </c>
      <c r="G127" s="308">
        <f t="shared" si="10"/>
        <v>3336</v>
      </c>
      <c r="H127" s="467"/>
    </row>
    <row r="128" spans="1:8" s="116" customFormat="1" ht="13.5" thickBot="1">
      <c r="A128" s="1071"/>
      <c r="B128" s="20"/>
      <c r="C128" s="146" t="s">
        <v>713</v>
      </c>
      <c r="D128" s="101">
        <v>590</v>
      </c>
      <c r="E128" s="335">
        <f>D128*$H$20</f>
        <v>7718.970000000001</v>
      </c>
      <c r="F128" s="326">
        <f>ROUND(E128*1.25,0)</f>
        <v>9649</v>
      </c>
      <c r="G128" s="703">
        <f t="shared" si="10"/>
        <v>11578.8</v>
      </c>
      <c r="H128" s="467"/>
    </row>
    <row r="129" spans="1:8" s="116" customFormat="1" ht="13.5" thickBot="1">
      <c r="A129" s="1098" t="s">
        <v>276</v>
      </c>
      <c r="B129" s="87" t="s">
        <v>146</v>
      </c>
      <c r="C129" s="336"/>
      <c r="D129" s="99"/>
      <c r="E129" s="102"/>
      <c r="F129" s="313"/>
      <c r="G129" s="631"/>
      <c r="H129" s="466"/>
    </row>
    <row r="130" spans="1:8" s="116" customFormat="1" ht="15" customHeight="1">
      <c r="A130" s="1069"/>
      <c r="B130" s="20"/>
      <c r="C130" s="194" t="s">
        <v>700</v>
      </c>
      <c r="D130" s="100"/>
      <c r="E130" s="103"/>
      <c r="F130" s="307"/>
      <c r="G130" s="308"/>
      <c r="H130" s="466"/>
    </row>
    <row r="131" spans="1:8" s="116" customFormat="1" ht="15" customHeight="1">
      <c r="A131" s="1069"/>
      <c r="B131" s="20"/>
      <c r="C131" s="863" t="s">
        <v>896</v>
      </c>
      <c r="D131" s="864">
        <v>20</v>
      </c>
      <c r="E131" s="416">
        <f>D131*$H$18</f>
        <v>270.27</v>
      </c>
      <c r="F131" s="501">
        <f>ROUND(E131*1.25,0)</f>
        <v>338</v>
      </c>
      <c r="G131" s="502">
        <f t="shared" si="10"/>
        <v>405.59999999999997</v>
      </c>
      <c r="H131" s="457"/>
    </row>
    <row r="132" spans="1:8" s="116" customFormat="1" ht="12" customHeight="1">
      <c r="A132" s="1069"/>
      <c r="B132" s="20"/>
      <c r="C132" s="877" t="s">
        <v>766</v>
      </c>
      <c r="D132" s="864">
        <v>20</v>
      </c>
      <c r="E132" s="416">
        <f>D132*$H$18</f>
        <v>270.27</v>
      </c>
      <c r="F132" s="501">
        <f>ROUND(E132*1.25,0)</f>
        <v>338</v>
      </c>
      <c r="G132" s="502">
        <f>F132*1.2</f>
        <v>405.59999999999997</v>
      </c>
      <c r="H132" s="457"/>
    </row>
    <row r="133" spans="1:8" s="116" customFormat="1" ht="12" customHeight="1">
      <c r="A133" s="1069"/>
      <c r="B133" s="20"/>
      <c r="C133" s="877" t="s">
        <v>866</v>
      </c>
      <c r="D133" s="864">
        <v>20</v>
      </c>
      <c r="E133" s="416">
        <f>D133*$H$18</f>
        <v>270.27</v>
      </c>
      <c r="F133" s="501">
        <f>ROUND(E133*1.25,0)</f>
        <v>338</v>
      </c>
      <c r="G133" s="502">
        <f>F133*1.2</f>
        <v>405.59999999999997</v>
      </c>
      <c r="H133" s="457"/>
    </row>
    <row r="134" spans="1:8" s="116" customFormat="1" ht="12" customHeight="1">
      <c r="A134" s="1069"/>
      <c r="B134" s="20"/>
      <c r="C134" s="877" t="s">
        <v>870</v>
      </c>
      <c r="D134" s="864">
        <v>20</v>
      </c>
      <c r="E134" s="416">
        <f>D134*$H$18</f>
        <v>270.27</v>
      </c>
      <c r="F134" s="501">
        <f>ROUND(E134*1.25,0)</f>
        <v>338</v>
      </c>
      <c r="G134" s="502">
        <f>F134*1.2</f>
        <v>405.59999999999997</v>
      </c>
      <c r="H134" s="457"/>
    </row>
    <row r="135" spans="1:8" s="116" customFormat="1" ht="12" customHeight="1">
      <c r="A135" s="1069"/>
      <c r="B135" s="20"/>
      <c r="C135" s="877" t="s">
        <v>898</v>
      </c>
      <c r="D135" s="864">
        <v>20</v>
      </c>
      <c r="E135" s="416">
        <f>D135*$H$18</f>
        <v>270.27</v>
      </c>
      <c r="F135" s="501">
        <f>ROUND(E135*1.25,0)</f>
        <v>338</v>
      </c>
      <c r="G135" s="502">
        <f>F135*1.2</f>
        <v>405.59999999999997</v>
      </c>
      <c r="H135" s="457"/>
    </row>
    <row r="136" spans="1:8" s="116" customFormat="1" ht="15.75">
      <c r="A136" s="1069"/>
      <c r="B136" s="20"/>
      <c r="C136" s="195" t="s">
        <v>699</v>
      </c>
      <c r="D136" s="26"/>
      <c r="E136" s="306"/>
      <c r="F136" s="307"/>
      <c r="G136" s="308"/>
      <c r="H136" s="457"/>
    </row>
    <row r="137" spans="1:8" s="116" customFormat="1" ht="12.75">
      <c r="A137" s="1069"/>
      <c r="B137" s="20"/>
      <c r="C137" s="185" t="s">
        <v>691</v>
      </c>
      <c r="D137" s="26">
        <v>80</v>
      </c>
      <c r="E137" s="306">
        <f aca="true" t="shared" si="16" ref="E137:E155">D137*$H$18</f>
        <v>1081.08</v>
      </c>
      <c r="F137" s="307">
        <f aca="true" t="shared" si="17" ref="F137:F155">ROUND(E137*1.25,0)</f>
        <v>1351</v>
      </c>
      <c r="G137" s="308">
        <f t="shared" si="10"/>
        <v>1621.2</v>
      </c>
      <c r="H137" s="457"/>
    </row>
    <row r="138" spans="1:8" s="116" customFormat="1" ht="12.75">
      <c r="A138" s="1069"/>
      <c r="B138" s="20"/>
      <c r="C138" s="185" t="s">
        <v>102</v>
      </c>
      <c r="D138" s="26">
        <v>65</v>
      </c>
      <c r="E138" s="306">
        <f t="shared" si="16"/>
        <v>878.3775</v>
      </c>
      <c r="F138" s="307">
        <f t="shared" si="17"/>
        <v>1098</v>
      </c>
      <c r="G138" s="308">
        <f t="shared" si="10"/>
        <v>1317.6</v>
      </c>
      <c r="H138" s="457"/>
    </row>
    <row r="139" spans="1:8" s="116" customFormat="1" ht="12.75">
      <c r="A139" s="1069"/>
      <c r="B139" s="20"/>
      <c r="C139" s="185" t="s">
        <v>693</v>
      </c>
      <c r="D139" s="26">
        <v>80</v>
      </c>
      <c r="E139" s="306">
        <f t="shared" si="16"/>
        <v>1081.08</v>
      </c>
      <c r="F139" s="307">
        <f t="shared" si="17"/>
        <v>1351</v>
      </c>
      <c r="G139" s="308">
        <f t="shared" si="10"/>
        <v>1621.2</v>
      </c>
      <c r="H139" s="457"/>
    </row>
    <row r="140" spans="1:8" s="116" customFormat="1" ht="12.75">
      <c r="A140" s="1069"/>
      <c r="B140" s="20"/>
      <c r="C140" s="185" t="s">
        <v>668</v>
      </c>
      <c r="D140" s="26">
        <v>120</v>
      </c>
      <c r="E140" s="306">
        <f t="shared" si="16"/>
        <v>1621.6200000000001</v>
      </c>
      <c r="F140" s="307">
        <f t="shared" si="17"/>
        <v>2027</v>
      </c>
      <c r="G140" s="308">
        <f t="shared" si="10"/>
        <v>2432.4</v>
      </c>
      <c r="H140" s="457"/>
    </row>
    <row r="141" spans="1:8" s="116" customFormat="1" ht="12.75">
      <c r="A141" s="1069"/>
      <c r="B141" s="20"/>
      <c r="C141" s="185" t="s">
        <v>139</v>
      </c>
      <c r="D141" s="26">
        <v>80</v>
      </c>
      <c r="E141" s="306">
        <f t="shared" si="16"/>
        <v>1081.08</v>
      </c>
      <c r="F141" s="307">
        <f t="shared" si="17"/>
        <v>1351</v>
      </c>
      <c r="G141" s="308">
        <f t="shared" si="10"/>
        <v>1621.2</v>
      </c>
      <c r="H141" s="457"/>
    </row>
    <row r="142" spans="1:8" s="116" customFormat="1" ht="14.25" customHeight="1">
      <c r="A142" s="1069"/>
      <c r="B142" s="20"/>
      <c r="C142" s="185" t="s">
        <v>489</v>
      </c>
      <c r="D142" s="26">
        <v>280</v>
      </c>
      <c r="E142" s="306">
        <f t="shared" si="16"/>
        <v>3783.78</v>
      </c>
      <c r="F142" s="307">
        <f t="shared" si="17"/>
        <v>4730</v>
      </c>
      <c r="G142" s="308">
        <f t="shared" si="10"/>
        <v>5676</v>
      </c>
      <c r="H142" s="457"/>
    </row>
    <row r="143" spans="1:8" s="116" customFormat="1" ht="13.5" customHeight="1">
      <c r="A143" s="1069"/>
      <c r="B143" s="20"/>
      <c r="C143" s="156" t="s">
        <v>196</v>
      </c>
      <c r="D143" s="26">
        <v>280</v>
      </c>
      <c r="E143" s="306">
        <f t="shared" si="16"/>
        <v>3783.78</v>
      </c>
      <c r="F143" s="307">
        <f t="shared" si="17"/>
        <v>4730</v>
      </c>
      <c r="G143" s="308">
        <f t="shared" si="10"/>
        <v>5676</v>
      </c>
      <c r="H143" s="457"/>
    </row>
    <row r="144" spans="1:8" s="116" customFormat="1" ht="16.5" customHeight="1">
      <c r="A144" s="1069"/>
      <c r="B144" s="20"/>
      <c r="C144" s="156" t="s">
        <v>142</v>
      </c>
      <c r="D144" s="26">
        <v>165</v>
      </c>
      <c r="E144" s="306">
        <f t="shared" si="16"/>
        <v>2229.7275</v>
      </c>
      <c r="F144" s="307">
        <f t="shared" si="17"/>
        <v>2787</v>
      </c>
      <c r="G144" s="308">
        <f t="shared" si="10"/>
        <v>3344.4</v>
      </c>
      <c r="H144" s="457"/>
    </row>
    <row r="145" spans="1:8" s="116" customFormat="1" ht="12.75">
      <c r="A145" s="1069"/>
      <c r="B145" s="20"/>
      <c r="C145" s="156" t="s">
        <v>141</v>
      </c>
      <c r="D145" s="26">
        <v>110</v>
      </c>
      <c r="E145" s="306">
        <f t="shared" si="16"/>
        <v>1486.4850000000001</v>
      </c>
      <c r="F145" s="307">
        <f t="shared" si="17"/>
        <v>1858</v>
      </c>
      <c r="G145" s="308">
        <f t="shared" si="10"/>
        <v>2229.6</v>
      </c>
      <c r="H145" s="457"/>
    </row>
    <row r="146" spans="1:8" s="116" customFormat="1" ht="15.75">
      <c r="A146" s="1069"/>
      <c r="B146" s="20"/>
      <c r="C146" s="204" t="s">
        <v>701</v>
      </c>
      <c r="D146" s="26"/>
      <c r="E146" s="306"/>
      <c r="F146" s="307"/>
      <c r="G146" s="308"/>
      <c r="H146" s="457"/>
    </row>
    <row r="147" spans="1:8" s="116" customFormat="1" ht="12.75">
      <c r="A147" s="1069"/>
      <c r="B147" s="20"/>
      <c r="C147" s="140" t="s">
        <v>702</v>
      </c>
      <c r="D147" s="28">
        <v>350</v>
      </c>
      <c r="E147" s="306">
        <f t="shared" si="16"/>
        <v>4729.725</v>
      </c>
      <c r="F147" s="307">
        <f t="shared" si="17"/>
        <v>5912</v>
      </c>
      <c r="G147" s="308">
        <f t="shared" si="10"/>
        <v>7094.4</v>
      </c>
      <c r="H147" s="457"/>
    </row>
    <row r="148" spans="1:8" s="116" customFormat="1" ht="25.5">
      <c r="A148" s="1069"/>
      <c r="B148" s="20"/>
      <c r="C148" s="551" t="s">
        <v>717</v>
      </c>
      <c r="D148" s="28"/>
      <c r="E148" s="306"/>
      <c r="F148" s="307"/>
      <c r="G148" s="308"/>
      <c r="H148" s="457"/>
    </row>
    <row r="149" spans="1:8" s="116" customFormat="1" ht="12.75" customHeight="1">
      <c r="A149" s="1069"/>
      <c r="B149" s="20"/>
      <c r="C149" s="866" t="s">
        <v>857</v>
      </c>
      <c r="D149" s="525">
        <v>240</v>
      </c>
      <c r="E149" s="416">
        <f t="shared" si="16"/>
        <v>3243.2400000000002</v>
      </c>
      <c r="F149" s="501">
        <f t="shared" si="17"/>
        <v>4054</v>
      </c>
      <c r="G149" s="502">
        <f t="shared" si="10"/>
        <v>4864.8</v>
      </c>
      <c r="H149" s="457"/>
    </row>
    <row r="150" spans="1:8" s="116" customFormat="1" ht="12.75" customHeight="1">
      <c r="A150" s="1069"/>
      <c r="B150" s="20"/>
      <c r="C150" s="866" t="s">
        <v>858</v>
      </c>
      <c r="D150" s="525">
        <v>240</v>
      </c>
      <c r="E150" s="416">
        <f t="shared" si="16"/>
        <v>3243.2400000000002</v>
      </c>
      <c r="F150" s="501">
        <f t="shared" si="17"/>
        <v>4054</v>
      </c>
      <c r="G150" s="502">
        <f aca="true" t="shared" si="18" ref="G150:G194">F150*1.2</f>
        <v>4864.8</v>
      </c>
      <c r="H150" s="457"/>
    </row>
    <row r="151" spans="1:8" s="116" customFormat="1" ht="12.75" customHeight="1">
      <c r="A151" s="1069"/>
      <c r="B151" s="20"/>
      <c r="C151" s="866" t="s">
        <v>859</v>
      </c>
      <c r="D151" s="525">
        <v>240</v>
      </c>
      <c r="E151" s="416">
        <f t="shared" si="16"/>
        <v>3243.2400000000002</v>
      </c>
      <c r="F151" s="501">
        <f t="shared" si="17"/>
        <v>4054</v>
      </c>
      <c r="G151" s="502">
        <f t="shared" si="18"/>
        <v>4864.8</v>
      </c>
      <c r="H151" s="457"/>
    </row>
    <row r="152" spans="1:8" s="116" customFormat="1" ht="26.25" customHeight="1">
      <c r="A152" s="1069"/>
      <c r="B152" s="20"/>
      <c r="C152" s="551" t="s">
        <v>718</v>
      </c>
      <c r="D152" s="28"/>
      <c r="E152" s="306"/>
      <c r="F152" s="307"/>
      <c r="G152" s="308"/>
      <c r="H152" s="457"/>
    </row>
    <row r="153" spans="1:8" s="116" customFormat="1" ht="12.75" customHeight="1">
      <c r="A153" s="1069"/>
      <c r="B153" s="20"/>
      <c r="C153" s="866" t="s">
        <v>857</v>
      </c>
      <c r="D153" s="525">
        <v>240</v>
      </c>
      <c r="E153" s="416">
        <f t="shared" si="16"/>
        <v>3243.2400000000002</v>
      </c>
      <c r="F153" s="501">
        <f t="shared" si="17"/>
        <v>4054</v>
      </c>
      <c r="G153" s="502">
        <f t="shared" si="18"/>
        <v>4864.8</v>
      </c>
      <c r="H153" s="457"/>
    </row>
    <row r="154" spans="1:8" s="116" customFormat="1" ht="12.75" customHeight="1">
      <c r="A154" s="1069"/>
      <c r="B154" s="20"/>
      <c r="C154" s="866" t="s">
        <v>858</v>
      </c>
      <c r="D154" s="525">
        <v>240</v>
      </c>
      <c r="E154" s="416">
        <f t="shared" si="16"/>
        <v>3243.2400000000002</v>
      </c>
      <c r="F154" s="501">
        <f t="shared" si="17"/>
        <v>4054</v>
      </c>
      <c r="G154" s="502">
        <f t="shared" si="18"/>
        <v>4864.8</v>
      </c>
      <c r="H154" s="457"/>
    </row>
    <row r="155" spans="1:8" s="116" customFormat="1" ht="12.75" customHeight="1">
      <c r="A155" s="1069"/>
      <c r="B155" s="20"/>
      <c r="C155" s="866" t="s">
        <v>859</v>
      </c>
      <c r="D155" s="525">
        <v>240</v>
      </c>
      <c r="E155" s="416">
        <f t="shared" si="16"/>
        <v>3243.2400000000002</v>
      </c>
      <c r="F155" s="501">
        <f t="shared" si="17"/>
        <v>4054</v>
      </c>
      <c r="G155" s="502">
        <f t="shared" si="18"/>
        <v>4864.8</v>
      </c>
      <c r="H155" s="457"/>
    </row>
    <row r="156" spans="1:8" s="116" customFormat="1" ht="12.75" customHeight="1">
      <c r="A156" s="1069"/>
      <c r="B156" s="20"/>
      <c r="C156" s="133" t="s">
        <v>658</v>
      </c>
      <c r="D156" s="28"/>
      <c r="E156" s="325"/>
      <c r="F156" s="307"/>
      <c r="G156" s="308"/>
      <c r="H156" s="457"/>
    </row>
    <row r="157" spans="1:8" s="116" customFormat="1" ht="12.75">
      <c r="A157" s="1069"/>
      <c r="B157" s="20"/>
      <c r="C157" s="185" t="s">
        <v>328</v>
      </c>
      <c r="D157" s="38">
        <v>50</v>
      </c>
      <c r="E157" s="306">
        <f>D157*$H$19</f>
        <v>622.65</v>
      </c>
      <c r="F157" s="307">
        <f>ROUND(E157*1.25,0)</f>
        <v>778</v>
      </c>
      <c r="G157" s="308">
        <f t="shared" si="18"/>
        <v>933.5999999999999</v>
      </c>
      <c r="H157" s="382"/>
    </row>
    <row r="158" spans="1:8" s="116" customFormat="1" ht="12.75">
      <c r="A158" s="1069"/>
      <c r="B158" s="20"/>
      <c r="C158" s="143" t="s">
        <v>706</v>
      </c>
      <c r="D158" s="38">
        <v>45</v>
      </c>
      <c r="E158" s="306">
        <f aca="true" t="shared" si="19" ref="E158:E163">D158*$H$19</f>
        <v>560.385</v>
      </c>
      <c r="F158" s="307">
        <f aca="true" t="shared" si="20" ref="F158:F163">ROUND(E158*1.25,0)</f>
        <v>700</v>
      </c>
      <c r="G158" s="308">
        <f t="shared" si="18"/>
        <v>840</v>
      </c>
      <c r="H158" s="382"/>
    </row>
    <row r="159" spans="1:8" s="116" customFormat="1" ht="12.75">
      <c r="A159" s="1069"/>
      <c r="B159" s="20"/>
      <c r="C159" s="198" t="s">
        <v>51</v>
      </c>
      <c r="D159" s="38">
        <v>120</v>
      </c>
      <c r="E159" s="306">
        <f t="shared" si="19"/>
        <v>1494.36</v>
      </c>
      <c r="F159" s="307">
        <f t="shared" si="20"/>
        <v>1868</v>
      </c>
      <c r="G159" s="308">
        <f t="shared" si="18"/>
        <v>2241.6</v>
      </c>
      <c r="H159" s="382"/>
    </row>
    <row r="160" spans="1:8" s="116" customFormat="1" ht="12.75">
      <c r="A160" s="1069"/>
      <c r="B160" s="20"/>
      <c r="C160" s="143" t="s">
        <v>143</v>
      </c>
      <c r="D160" s="38">
        <v>45</v>
      </c>
      <c r="E160" s="306">
        <f t="shared" si="19"/>
        <v>560.385</v>
      </c>
      <c r="F160" s="307">
        <f t="shared" si="20"/>
        <v>700</v>
      </c>
      <c r="G160" s="308">
        <f t="shared" si="18"/>
        <v>840</v>
      </c>
      <c r="H160" s="382"/>
    </row>
    <row r="161" spans="1:8" s="116" customFormat="1" ht="12.75">
      <c r="A161" s="1069"/>
      <c r="B161" s="20"/>
      <c r="C161" s="152" t="s">
        <v>199</v>
      </c>
      <c r="D161" s="38">
        <v>50</v>
      </c>
      <c r="E161" s="306">
        <f t="shared" si="19"/>
        <v>622.65</v>
      </c>
      <c r="F161" s="307">
        <f t="shared" si="20"/>
        <v>778</v>
      </c>
      <c r="G161" s="308">
        <f t="shared" si="18"/>
        <v>933.5999999999999</v>
      </c>
      <c r="H161" s="382"/>
    </row>
    <row r="162" spans="1:8" s="116" customFormat="1" ht="12.75">
      <c r="A162" s="1069"/>
      <c r="B162" s="20"/>
      <c r="C162" s="152" t="s">
        <v>130</v>
      </c>
      <c r="D162" s="38">
        <v>50</v>
      </c>
      <c r="E162" s="306">
        <f t="shared" si="19"/>
        <v>622.65</v>
      </c>
      <c r="F162" s="307">
        <f t="shared" si="20"/>
        <v>778</v>
      </c>
      <c r="G162" s="308">
        <f t="shared" si="18"/>
        <v>933.5999999999999</v>
      </c>
      <c r="H162" s="382"/>
    </row>
    <row r="163" spans="1:8" s="116" customFormat="1" ht="12.75">
      <c r="A163" s="1069"/>
      <c r="B163" s="20"/>
      <c r="C163" s="140" t="s">
        <v>104</v>
      </c>
      <c r="D163" s="38">
        <v>80</v>
      </c>
      <c r="E163" s="306">
        <f t="shared" si="19"/>
        <v>996.24</v>
      </c>
      <c r="F163" s="307">
        <f t="shared" si="20"/>
        <v>1245</v>
      </c>
      <c r="G163" s="308">
        <f t="shared" si="18"/>
        <v>1494</v>
      </c>
      <c r="H163" s="382"/>
    </row>
    <row r="164" spans="1:8" s="116" customFormat="1" ht="15.75">
      <c r="A164" s="1069"/>
      <c r="B164" s="20"/>
      <c r="C164" s="142" t="s">
        <v>272</v>
      </c>
      <c r="D164" s="38"/>
      <c r="E164" s="321"/>
      <c r="F164" s="307"/>
      <c r="G164" s="308"/>
      <c r="H164" s="382"/>
    </row>
    <row r="165" spans="1:8" s="116" customFormat="1" ht="12.75">
      <c r="A165" s="1069"/>
      <c r="B165" s="20"/>
      <c r="C165" s="143" t="s">
        <v>712</v>
      </c>
      <c r="D165" s="23">
        <v>170</v>
      </c>
      <c r="E165" s="306">
        <f>D165*$H$20</f>
        <v>2224.11</v>
      </c>
      <c r="F165" s="307">
        <f>ROUND(E165*1.25,0)</f>
        <v>2780</v>
      </c>
      <c r="G165" s="308">
        <f t="shared" si="18"/>
        <v>3336</v>
      </c>
      <c r="H165" s="467"/>
    </row>
    <row r="166" spans="1:8" s="116" customFormat="1" ht="13.5" thickBot="1">
      <c r="A166" s="1122"/>
      <c r="B166" s="20"/>
      <c r="C166" s="146" t="s">
        <v>713</v>
      </c>
      <c r="D166" s="101">
        <v>590</v>
      </c>
      <c r="E166" s="306">
        <f>D166*$H$20</f>
        <v>7718.970000000001</v>
      </c>
      <c r="F166" s="326">
        <f>ROUND(E166*1.25,0)</f>
        <v>9649</v>
      </c>
      <c r="G166" s="703">
        <f t="shared" si="18"/>
        <v>11578.8</v>
      </c>
      <c r="H166" s="467"/>
    </row>
    <row r="167" spans="1:8" s="116" customFormat="1" ht="13.5" thickBot="1">
      <c r="A167" s="1117" t="s">
        <v>277</v>
      </c>
      <c r="B167" s="48" t="s">
        <v>153</v>
      </c>
      <c r="C167" s="334"/>
      <c r="D167" s="99"/>
      <c r="E167" s="102"/>
      <c r="F167" s="313"/>
      <c r="G167" s="631"/>
      <c r="H167" s="466"/>
    </row>
    <row r="168" spans="1:8" s="116" customFormat="1" ht="15.75">
      <c r="A168" s="1069"/>
      <c r="B168" s="20"/>
      <c r="C168" s="194" t="s">
        <v>700</v>
      </c>
      <c r="D168" s="100"/>
      <c r="E168" s="103"/>
      <c r="F168" s="307"/>
      <c r="G168" s="721"/>
      <c r="H168" s="466"/>
    </row>
    <row r="169" spans="1:8" s="116" customFormat="1" ht="12.75">
      <c r="A169" s="1069"/>
      <c r="B169" s="20"/>
      <c r="C169" s="863" t="s">
        <v>896</v>
      </c>
      <c r="D169" s="864">
        <v>20</v>
      </c>
      <c r="E169" s="416">
        <f>D169*$H$18</f>
        <v>270.27</v>
      </c>
      <c r="F169" s="501">
        <f>ROUND(E169*1.25,0)</f>
        <v>338</v>
      </c>
      <c r="G169" s="857">
        <f t="shared" si="18"/>
        <v>405.59999999999997</v>
      </c>
      <c r="H169" s="457"/>
    </row>
    <row r="170" spans="1:8" s="116" customFormat="1" ht="12.75">
      <c r="A170" s="1069"/>
      <c r="B170" s="20"/>
      <c r="C170" s="877" t="s">
        <v>899</v>
      </c>
      <c r="D170" s="864">
        <v>20</v>
      </c>
      <c r="E170" s="416">
        <f>D170*$H$18</f>
        <v>270.27</v>
      </c>
      <c r="F170" s="501">
        <f>ROUND(E170*1.25,0)</f>
        <v>338</v>
      </c>
      <c r="G170" s="857">
        <f>F170*1.2</f>
        <v>405.59999999999997</v>
      </c>
      <c r="H170" s="457"/>
    </row>
    <row r="171" spans="1:8" s="116" customFormat="1" ht="12.75">
      <c r="A171" s="1069"/>
      <c r="B171" s="20"/>
      <c r="C171" s="877" t="s">
        <v>870</v>
      </c>
      <c r="D171" s="864">
        <v>20</v>
      </c>
      <c r="E171" s="416">
        <f>D171*$H$18</f>
        <v>270.27</v>
      </c>
      <c r="F171" s="501">
        <f>ROUND(E171*1.25,0)</f>
        <v>338</v>
      </c>
      <c r="G171" s="857">
        <f>F171*1.2</f>
        <v>405.59999999999997</v>
      </c>
      <c r="H171" s="457"/>
    </row>
    <row r="172" spans="1:8" s="116" customFormat="1" ht="12.75">
      <c r="A172" s="1069"/>
      <c r="B172" s="20"/>
      <c r="C172" s="877" t="s">
        <v>900</v>
      </c>
      <c r="D172" s="864">
        <v>20</v>
      </c>
      <c r="E172" s="416">
        <f>D172*$H$18</f>
        <v>270.27</v>
      </c>
      <c r="F172" s="501">
        <f>ROUND(E172*1.25,0)</f>
        <v>338</v>
      </c>
      <c r="G172" s="857">
        <f>F172*1.2</f>
        <v>405.59999999999997</v>
      </c>
      <c r="H172" s="457"/>
    </row>
    <row r="173" spans="1:8" s="116" customFormat="1" ht="15.75">
      <c r="A173" s="1069"/>
      <c r="B173" s="20"/>
      <c r="C173" s="195" t="s">
        <v>699</v>
      </c>
      <c r="D173" s="26"/>
      <c r="E173" s="306"/>
      <c r="F173" s="307"/>
      <c r="G173" s="630"/>
      <c r="H173" s="457"/>
    </row>
    <row r="174" spans="1:8" s="116" customFormat="1" ht="12.75">
      <c r="A174" s="1069"/>
      <c r="B174" s="20"/>
      <c r="C174" s="185" t="s">
        <v>490</v>
      </c>
      <c r="D174" s="26">
        <v>230</v>
      </c>
      <c r="E174" s="306">
        <f aca="true" t="shared" si="21" ref="E174:E191">D174*$H$18</f>
        <v>3108.105</v>
      </c>
      <c r="F174" s="307">
        <f aca="true" t="shared" si="22" ref="F174:F191">ROUND(E174*1.25,0)</f>
        <v>3885</v>
      </c>
      <c r="G174" s="630">
        <f t="shared" si="18"/>
        <v>4662</v>
      </c>
      <c r="H174" s="457"/>
    </row>
    <row r="175" spans="1:8" s="116" customFormat="1" ht="12.75">
      <c r="A175" s="1069"/>
      <c r="B175" s="20"/>
      <c r="C175" s="185" t="s">
        <v>491</v>
      </c>
      <c r="D175" s="26">
        <v>100</v>
      </c>
      <c r="E175" s="306">
        <f t="shared" si="21"/>
        <v>1351.3500000000001</v>
      </c>
      <c r="F175" s="307">
        <f t="shared" si="22"/>
        <v>1689</v>
      </c>
      <c r="G175" s="630">
        <f t="shared" si="18"/>
        <v>2026.8</v>
      </c>
      <c r="H175" s="457"/>
    </row>
    <row r="176" spans="1:8" s="116" customFormat="1" ht="12.75">
      <c r="A176" s="1069"/>
      <c r="B176" s="20"/>
      <c r="C176" s="185" t="s">
        <v>492</v>
      </c>
      <c r="D176" s="26">
        <v>65</v>
      </c>
      <c r="E176" s="306">
        <f t="shared" si="21"/>
        <v>878.3775</v>
      </c>
      <c r="F176" s="307">
        <f t="shared" si="22"/>
        <v>1098</v>
      </c>
      <c r="G176" s="630">
        <f t="shared" si="18"/>
        <v>1317.6</v>
      </c>
      <c r="H176" s="457"/>
    </row>
    <row r="177" spans="1:8" s="116" customFormat="1" ht="12.75">
      <c r="A177" s="1069"/>
      <c r="B177" s="20"/>
      <c r="C177" s="185" t="s">
        <v>206</v>
      </c>
      <c r="D177" s="26">
        <v>80</v>
      </c>
      <c r="E177" s="306">
        <f t="shared" si="21"/>
        <v>1081.08</v>
      </c>
      <c r="F177" s="307">
        <f t="shared" si="22"/>
        <v>1351</v>
      </c>
      <c r="G177" s="630">
        <f t="shared" si="18"/>
        <v>1621.2</v>
      </c>
      <c r="H177" s="457"/>
    </row>
    <row r="178" spans="1:8" s="116" customFormat="1" ht="12.75">
      <c r="A178" s="1069"/>
      <c r="B178" s="20"/>
      <c r="C178" s="185" t="s">
        <v>154</v>
      </c>
      <c r="D178" s="26">
        <v>30</v>
      </c>
      <c r="E178" s="306">
        <f t="shared" si="21"/>
        <v>405.40500000000003</v>
      </c>
      <c r="F178" s="307">
        <f t="shared" si="22"/>
        <v>507</v>
      </c>
      <c r="G178" s="630">
        <f t="shared" si="18"/>
        <v>608.4</v>
      </c>
      <c r="H178" s="457"/>
    </row>
    <row r="179" spans="1:8" s="116" customFormat="1" ht="12.75">
      <c r="A179" s="1069"/>
      <c r="B179" s="20"/>
      <c r="C179" s="156" t="s">
        <v>155</v>
      </c>
      <c r="D179" s="26">
        <v>155</v>
      </c>
      <c r="E179" s="306">
        <f t="shared" si="21"/>
        <v>2094.5925</v>
      </c>
      <c r="F179" s="307">
        <f t="shared" si="22"/>
        <v>2618</v>
      </c>
      <c r="G179" s="630">
        <f t="shared" si="18"/>
        <v>3141.6</v>
      </c>
      <c r="H179" s="457"/>
    </row>
    <row r="180" spans="1:8" s="116" customFormat="1" ht="25.5">
      <c r="A180" s="1069"/>
      <c r="B180" s="20"/>
      <c r="C180" s="197" t="s">
        <v>493</v>
      </c>
      <c r="D180" s="26">
        <v>125</v>
      </c>
      <c r="E180" s="306">
        <f t="shared" si="21"/>
        <v>1689.1875</v>
      </c>
      <c r="F180" s="307">
        <f t="shared" si="22"/>
        <v>2111</v>
      </c>
      <c r="G180" s="630">
        <f t="shared" si="18"/>
        <v>2533.2</v>
      </c>
      <c r="H180" s="457"/>
    </row>
    <row r="181" spans="1:8" s="116" customFormat="1" ht="12.75">
      <c r="A181" s="1069"/>
      <c r="B181" s="20"/>
      <c r="C181" s="155" t="s">
        <v>494</v>
      </c>
      <c r="D181" s="26">
        <v>55</v>
      </c>
      <c r="E181" s="306">
        <f t="shared" si="21"/>
        <v>743.2425000000001</v>
      </c>
      <c r="F181" s="307">
        <f t="shared" si="22"/>
        <v>929</v>
      </c>
      <c r="G181" s="630">
        <f t="shared" si="18"/>
        <v>1114.8</v>
      </c>
      <c r="H181" s="457"/>
    </row>
    <row r="182" spans="1:8" s="116" customFormat="1" ht="15.75">
      <c r="A182" s="1069"/>
      <c r="B182" s="20"/>
      <c r="C182" s="190" t="s">
        <v>701</v>
      </c>
      <c r="D182" s="26"/>
      <c r="E182" s="306"/>
      <c r="F182" s="307"/>
      <c r="G182" s="630"/>
      <c r="H182" s="457"/>
    </row>
    <row r="183" spans="1:8" s="116" customFormat="1" ht="12.75">
      <c r="A183" s="1069"/>
      <c r="B183" s="20"/>
      <c r="C183" s="140" t="s">
        <v>702</v>
      </c>
      <c r="D183" s="28">
        <v>350</v>
      </c>
      <c r="E183" s="306">
        <f t="shared" si="21"/>
        <v>4729.725</v>
      </c>
      <c r="F183" s="307">
        <f t="shared" si="22"/>
        <v>5912</v>
      </c>
      <c r="G183" s="630">
        <f t="shared" si="18"/>
        <v>7094.4</v>
      </c>
      <c r="H183" s="457"/>
    </row>
    <row r="184" spans="1:8" s="116" customFormat="1" ht="25.5">
      <c r="A184" s="1069"/>
      <c r="B184" s="20"/>
      <c r="C184" s="551" t="s">
        <v>717</v>
      </c>
      <c r="D184" s="28"/>
      <c r="E184" s="306"/>
      <c r="F184" s="307"/>
      <c r="G184" s="630"/>
      <c r="H184" s="457"/>
    </row>
    <row r="185" spans="1:8" s="116" customFormat="1" ht="14.25" customHeight="1">
      <c r="A185" s="1069"/>
      <c r="B185" s="20"/>
      <c r="C185" s="866" t="s">
        <v>857</v>
      </c>
      <c r="D185" s="525">
        <v>240</v>
      </c>
      <c r="E185" s="416">
        <f t="shared" si="21"/>
        <v>3243.2400000000002</v>
      </c>
      <c r="F185" s="501">
        <f t="shared" si="22"/>
        <v>4054</v>
      </c>
      <c r="G185" s="857">
        <f t="shared" si="18"/>
        <v>4864.8</v>
      </c>
      <c r="H185" s="457"/>
    </row>
    <row r="186" spans="1:8" s="116" customFormat="1" ht="14.25" customHeight="1">
      <c r="A186" s="1069"/>
      <c r="B186" s="20"/>
      <c r="C186" s="866" t="s">
        <v>858</v>
      </c>
      <c r="D186" s="525">
        <v>240</v>
      </c>
      <c r="E186" s="416">
        <f t="shared" si="21"/>
        <v>3243.2400000000002</v>
      </c>
      <c r="F186" s="501">
        <f t="shared" si="22"/>
        <v>4054</v>
      </c>
      <c r="G186" s="857">
        <f t="shared" si="18"/>
        <v>4864.8</v>
      </c>
      <c r="H186" s="457"/>
    </row>
    <row r="187" spans="1:8" s="116" customFormat="1" ht="14.25" customHeight="1">
      <c r="A187" s="1069"/>
      <c r="B187" s="20"/>
      <c r="C187" s="866" t="s">
        <v>859</v>
      </c>
      <c r="D187" s="525">
        <v>240</v>
      </c>
      <c r="E187" s="416">
        <f t="shared" si="21"/>
        <v>3243.2400000000002</v>
      </c>
      <c r="F187" s="501">
        <f t="shared" si="22"/>
        <v>4054</v>
      </c>
      <c r="G187" s="857">
        <f t="shared" si="18"/>
        <v>4864.8</v>
      </c>
      <c r="H187" s="457"/>
    </row>
    <row r="188" spans="1:8" s="116" customFormat="1" ht="27" customHeight="1">
      <c r="A188" s="1069"/>
      <c r="B188" s="20"/>
      <c r="C188" s="551" t="s">
        <v>718</v>
      </c>
      <c r="D188" s="28"/>
      <c r="E188" s="306"/>
      <c r="F188" s="307"/>
      <c r="G188" s="630"/>
      <c r="H188" s="457"/>
    </row>
    <row r="189" spans="1:8" s="116" customFormat="1" ht="14.25" customHeight="1">
      <c r="A189" s="1069"/>
      <c r="B189" s="20"/>
      <c r="C189" s="866" t="s">
        <v>857</v>
      </c>
      <c r="D189" s="525">
        <v>240</v>
      </c>
      <c r="E189" s="416">
        <f t="shared" si="21"/>
        <v>3243.2400000000002</v>
      </c>
      <c r="F189" s="501">
        <f t="shared" si="22"/>
        <v>4054</v>
      </c>
      <c r="G189" s="857">
        <f t="shared" si="18"/>
        <v>4864.8</v>
      </c>
      <c r="H189" s="457"/>
    </row>
    <row r="190" spans="1:8" s="116" customFormat="1" ht="14.25" customHeight="1">
      <c r="A190" s="1069"/>
      <c r="B190" s="20"/>
      <c r="C190" s="866" t="s">
        <v>858</v>
      </c>
      <c r="D190" s="525">
        <v>240</v>
      </c>
      <c r="E190" s="416">
        <f t="shared" si="21"/>
        <v>3243.2400000000002</v>
      </c>
      <c r="F190" s="501">
        <f t="shared" si="22"/>
        <v>4054</v>
      </c>
      <c r="G190" s="857">
        <f t="shared" si="18"/>
        <v>4864.8</v>
      </c>
      <c r="H190" s="457"/>
    </row>
    <row r="191" spans="1:8" s="116" customFormat="1" ht="14.25" customHeight="1">
      <c r="A191" s="1069"/>
      <c r="B191" s="20"/>
      <c r="C191" s="866" t="s">
        <v>859</v>
      </c>
      <c r="D191" s="525">
        <v>240</v>
      </c>
      <c r="E191" s="416">
        <f t="shared" si="21"/>
        <v>3243.2400000000002</v>
      </c>
      <c r="F191" s="501">
        <f t="shared" si="22"/>
        <v>4054</v>
      </c>
      <c r="G191" s="857">
        <f t="shared" si="18"/>
        <v>4864.8</v>
      </c>
      <c r="H191" s="457"/>
    </row>
    <row r="192" spans="1:8" s="116" customFormat="1" ht="14.25" customHeight="1">
      <c r="A192" s="1069"/>
      <c r="B192" s="20"/>
      <c r="C192" s="142" t="s">
        <v>273</v>
      </c>
      <c r="D192" s="28"/>
      <c r="E192" s="325"/>
      <c r="F192" s="307"/>
      <c r="G192" s="630"/>
      <c r="H192" s="457"/>
    </row>
    <row r="193" spans="1:8" s="116" customFormat="1" ht="12.75">
      <c r="A193" s="1069"/>
      <c r="B193" s="20"/>
      <c r="C193" s="143" t="s">
        <v>712</v>
      </c>
      <c r="D193" s="23">
        <v>170</v>
      </c>
      <c r="E193" s="306">
        <f>D193*$H$20</f>
        <v>2224.11</v>
      </c>
      <c r="F193" s="307">
        <f>ROUND(E193*1.25,0)</f>
        <v>2780</v>
      </c>
      <c r="G193" s="630">
        <f t="shared" si="18"/>
        <v>3336</v>
      </c>
      <c r="H193" s="467"/>
    </row>
    <row r="194" spans="1:8" s="116" customFormat="1" ht="13.5" thickBot="1">
      <c r="A194" s="1071"/>
      <c r="B194" s="46"/>
      <c r="C194" s="187" t="s">
        <v>713</v>
      </c>
      <c r="D194" s="75">
        <v>590</v>
      </c>
      <c r="E194" s="306">
        <f>D194*$H$20</f>
        <v>7718.970000000001</v>
      </c>
      <c r="F194" s="327">
        <f>ROUND(E194*1.25,0)</f>
        <v>9649</v>
      </c>
      <c r="G194" s="722">
        <f t="shared" si="18"/>
        <v>11578.8</v>
      </c>
      <c r="H194" s="467"/>
    </row>
    <row r="196" ht="12.75">
      <c r="A196" t="s">
        <v>233</v>
      </c>
    </row>
    <row r="197" ht="12.75">
      <c r="A197" t="s">
        <v>656</v>
      </c>
    </row>
    <row r="198" ht="12.75">
      <c r="A198" t="s">
        <v>657</v>
      </c>
    </row>
  </sheetData>
  <sheetProtection/>
  <mergeCells count="16">
    <mergeCell ref="A17:A20"/>
    <mergeCell ref="B17:C17"/>
    <mergeCell ref="B5:F5"/>
    <mergeCell ref="A167:A194"/>
    <mergeCell ref="A22:A49"/>
    <mergeCell ref="A50:A90"/>
    <mergeCell ref="A91:A128"/>
    <mergeCell ref="A129:A166"/>
    <mergeCell ref="B9:F9"/>
    <mergeCell ref="B21:C21"/>
    <mergeCell ref="B16:C16"/>
    <mergeCell ref="B8:F8"/>
    <mergeCell ref="B6:F6"/>
    <mergeCell ref="B7:F7"/>
    <mergeCell ref="D1:H1"/>
    <mergeCell ref="C2:H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3"/>
  <sheetViews>
    <sheetView zoomScale="150" zoomScaleNormal="150" zoomScalePageLayoutView="0" workbookViewId="0" topLeftCell="A328">
      <selection activeCell="S22" sqref="S21:S22"/>
    </sheetView>
  </sheetViews>
  <sheetFormatPr defaultColWidth="9.140625" defaultRowHeight="12.75"/>
  <cols>
    <col min="1" max="1" width="15.8515625" style="0" customWidth="1"/>
    <col min="2" max="2" width="48.140625" style="0" customWidth="1"/>
    <col min="3" max="3" width="37.57421875" style="0" customWidth="1"/>
    <col min="4" max="4" width="6.140625" style="0" hidden="1" customWidth="1"/>
    <col min="5" max="5" width="8.28125" style="0" hidden="1" customWidth="1"/>
    <col min="6" max="6" width="11.57421875" style="0" customWidth="1"/>
    <col min="7" max="7" width="10.421875" style="0" customWidth="1"/>
    <col min="8" max="8" width="8.140625" style="0" hidden="1" customWidth="1"/>
    <col min="9" max="9" width="7.8515625" style="0" hidden="1" customWidth="1"/>
    <col min="10" max="10" width="7.421875" style="0" hidden="1" customWidth="1"/>
    <col min="11" max="11" width="7.28125" style="0" hidden="1" customWidth="1"/>
    <col min="12" max="12" width="7.8515625" style="0" hidden="1" customWidth="1"/>
    <col min="13" max="13" width="8.8515625" style="0" hidden="1" customWidth="1"/>
    <col min="14" max="14" width="9.140625" style="0" hidden="1" customWidth="1"/>
  </cols>
  <sheetData>
    <row r="1" spans="1:9" ht="12.75">
      <c r="A1" s="2"/>
      <c r="B1" s="3"/>
      <c r="C1" s="628" t="s">
        <v>371</v>
      </c>
      <c r="D1" s="495"/>
      <c r="E1" s="495"/>
      <c r="F1" s="495"/>
      <c r="G1" s="495"/>
      <c r="H1" s="495"/>
      <c r="I1" s="495"/>
    </row>
    <row r="2" spans="1:9" ht="29.25" customHeight="1">
      <c r="A2" s="2"/>
      <c r="B2" s="1"/>
      <c r="C2" s="1112" t="s">
        <v>949</v>
      </c>
      <c r="D2" s="1112"/>
      <c r="E2" s="1112"/>
      <c r="F2" s="1112"/>
      <c r="G2" s="1112"/>
      <c r="H2" s="1112"/>
      <c r="I2" s="495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5"/>
      <c r="C8" s="5"/>
      <c r="D8" s="5"/>
      <c r="E8" s="5"/>
      <c r="F8" s="5"/>
      <c r="G8" s="4"/>
      <c r="H8" s="4"/>
    </row>
    <row r="9" spans="1:8" ht="68.2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ht="20.25" customHeight="1">
      <c r="A12" s="13"/>
      <c r="B12" s="71" t="s">
        <v>234</v>
      </c>
      <c r="C12" s="71"/>
      <c r="D12" s="14"/>
      <c r="E12" s="15"/>
      <c r="F12" s="15"/>
      <c r="G12" s="15"/>
      <c r="H12" s="15"/>
    </row>
    <row r="13" spans="1:8" ht="33.75" customHeight="1" thickBot="1">
      <c r="A13" s="16" t="s">
        <v>278</v>
      </c>
      <c r="B13" s="1102" t="s">
        <v>218</v>
      </c>
      <c r="C13" s="1103"/>
      <c r="D13" s="33"/>
      <c r="E13" s="33"/>
      <c r="F13" s="33"/>
      <c r="G13" s="33"/>
      <c r="H13" s="34"/>
    </row>
    <row r="14" spans="1:12" s="116" customFormat="1" ht="29.25" customHeight="1" thickBot="1">
      <c r="A14" s="1114" t="s">
        <v>279</v>
      </c>
      <c r="B14" s="1107" t="s">
        <v>231</v>
      </c>
      <c r="C14" s="1108"/>
      <c r="D14" s="302"/>
      <c r="E14" s="303"/>
      <c r="F14" s="304"/>
      <c r="G14" s="629"/>
      <c r="H14" s="515" t="s">
        <v>945</v>
      </c>
      <c r="L14" s="116" t="s">
        <v>849</v>
      </c>
    </row>
    <row r="15" spans="1:12" s="116" customFormat="1" ht="29.25" customHeight="1">
      <c r="A15" s="1115"/>
      <c r="B15" s="162" t="s">
        <v>351</v>
      </c>
      <c r="C15" s="100"/>
      <c r="D15" s="32">
        <v>35</v>
      </c>
      <c r="E15" s="306">
        <f>D15*H17</f>
        <v>472.9725</v>
      </c>
      <c r="F15" s="307">
        <f>ROUND(E15*1.25,0)</f>
        <v>591</v>
      </c>
      <c r="G15" s="630">
        <f>F15*1.2</f>
        <v>709.1999999999999</v>
      </c>
      <c r="H15" s="460">
        <f>14.48*105%</f>
        <v>15.204</v>
      </c>
      <c r="I15" s="116" t="s">
        <v>806</v>
      </c>
      <c r="L15" s="731">
        <v>0.05</v>
      </c>
    </row>
    <row r="16" spans="1:12" s="116" customFormat="1" ht="27" customHeight="1">
      <c r="A16" s="1115"/>
      <c r="B16" s="163" t="s">
        <v>350</v>
      </c>
      <c r="C16" s="104"/>
      <c r="D16" s="26">
        <v>45</v>
      </c>
      <c r="E16" s="306">
        <f>D16*H15</f>
        <v>684.1800000000001</v>
      </c>
      <c r="F16" s="307">
        <f>ROUND(E16*1.25,0)</f>
        <v>855</v>
      </c>
      <c r="G16" s="630">
        <f aca="true" t="shared" si="0" ref="G16:G54">F16*1.2</f>
        <v>1026</v>
      </c>
      <c r="H16" s="460">
        <f>11.86*105%</f>
        <v>12.453</v>
      </c>
      <c r="I16" s="116" t="s">
        <v>805</v>
      </c>
      <c r="L16" s="731">
        <v>0.05</v>
      </c>
    </row>
    <row r="17" spans="1:12" s="116" customFormat="1" ht="18" customHeight="1" thickBot="1">
      <c r="A17" s="1116"/>
      <c r="B17" s="164" t="s">
        <v>344</v>
      </c>
      <c r="C17" s="309"/>
      <c r="D17" s="26">
        <v>60</v>
      </c>
      <c r="E17" s="306">
        <f>D17*H15</f>
        <v>912.24</v>
      </c>
      <c r="F17" s="307">
        <f>ROUND(E17*1.25,0)</f>
        <v>1140</v>
      </c>
      <c r="G17" s="630">
        <f t="shared" si="0"/>
        <v>1368</v>
      </c>
      <c r="H17" s="460">
        <f>12.87*105%</f>
        <v>13.5135</v>
      </c>
      <c r="I17" s="116" t="s">
        <v>726</v>
      </c>
      <c r="L17" s="731">
        <v>0.05</v>
      </c>
    </row>
    <row r="18" spans="1:12" s="116" customFormat="1" ht="18" customHeight="1" thickBot="1">
      <c r="A18" s="311" t="s">
        <v>280</v>
      </c>
      <c r="B18" s="1109" t="s">
        <v>232</v>
      </c>
      <c r="C18" s="1110"/>
      <c r="D18" s="45"/>
      <c r="E18" s="312"/>
      <c r="F18" s="313"/>
      <c r="G18" s="630"/>
      <c r="H18" s="460">
        <f>11.86*105%</f>
        <v>12.453</v>
      </c>
      <c r="I18" s="265" t="s">
        <v>466</v>
      </c>
      <c r="L18" s="731">
        <v>0.05</v>
      </c>
    </row>
    <row r="19" spans="1:12" s="116" customFormat="1" ht="26.25" thickBot="1">
      <c r="A19" s="1118" t="s">
        <v>281</v>
      </c>
      <c r="B19" s="87" t="s">
        <v>156</v>
      </c>
      <c r="C19" s="99"/>
      <c r="D19" s="99"/>
      <c r="E19" s="102"/>
      <c r="F19" s="330"/>
      <c r="G19" s="630"/>
      <c r="H19" s="461">
        <f>12.46*105%</f>
        <v>13.083000000000002</v>
      </c>
      <c r="I19" s="116" t="s">
        <v>804</v>
      </c>
      <c r="L19" s="731">
        <v>0.05</v>
      </c>
    </row>
    <row r="20" spans="1:8" s="116" customFormat="1" ht="18" customHeight="1">
      <c r="A20" s="1069"/>
      <c r="B20" s="20"/>
      <c r="C20" s="47" t="s">
        <v>700</v>
      </c>
      <c r="D20" s="100"/>
      <c r="E20" s="103"/>
      <c r="F20" s="332"/>
      <c r="G20" s="630"/>
      <c r="H20" s="466"/>
    </row>
    <row r="21" spans="1:8" s="116" customFormat="1" ht="12.75">
      <c r="A21" s="1069"/>
      <c r="B21" s="20"/>
      <c r="C21" s="863" t="s">
        <v>896</v>
      </c>
      <c r="D21" s="864">
        <v>20</v>
      </c>
      <c r="E21" s="416">
        <f aca="true" t="shared" si="1" ref="E21:E26">D21*$H$17</f>
        <v>270.27</v>
      </c>
      <c r="F21" s="501">
        <f aca="true" t="shared" si="2" ref="F21:F26">ROUND(E21*1.25,0)</f>
        <v>338</v>
      </c>
      <c r="G21" s="857">
        <f t="shared" si="0"/>
        <v>405.59999999999997</v>
      </c>
      <c r="H21" s="457"/>
    </row>
    <row r="22" spans="1:8" s="116" customFormat="1" ht="12.75">
      <c r="A22" s="1069"/>
      <c r="B22" s="20"/>
      <c r="C22" s="878" t="s">
        <v>770</v>
      </c>
      <c r="D22" s="864">
        <v>20</v>
      </c>
      <c r="E22" s="416">
        <f t="shared" si="1"/>
        <v>270.27</v>
      </c>
      <c r="F22" s="501">
        <f t="shared" si="2"/>
        <v>338</v>
      </c>
      <c r="G22" s="857">
        <f>F22*1.2</f>
        <v>405.59999999999997</v>
      </c>
      <c r="H22" s="457"/>
    </row>
    <row r="23" spans="1:8" s="116" customFormat="1" ht="12.75">
      <c r="A23" s="1069"/>
      <c r="B23" s="20"/>
      <c r="C23" s="878" t="s">
        <v>766</v>
      </c>
      <c r="D23" s="864">
        <v>20</v>
      </c>
      <c r="E23" s="416">
        <f t="shared" si="1"/>
        <v>270.27</v>
      </c>
      <c r="F23" s="501">
        <f t="shared" si="2"/>
        <v>338</v>
      </c>
      <c r="G23" s="857">
        <f>F23*1.2</f>
        <v>405.59999999999997</v>
      </c>
      <c r="H23" s="457"/>
    </row>
    <row r="24" spans="1:8" s="116" customFormat="1" ht="12.75">
      <c r="A24" s="1069"/>
      <c r="B24" s="20"/>
      <c r="C24" s="878" t="s">
        <v>870</v>
      </c>
      <c r="D24" s="864">
        <v>20</v>
      </c>
      <c r="E24" s="416">
        <f t="shared" si="1"/>
        <v>270.27</v>
      </c>
      <c r="F24" s="501">
        <f t="shared" si="2"/>
        <v>338</v>
      </c>
      <c r="G24" s="857">
        <f>F24*1.2</f>
        <v>405.59999999999997</v>
      </c>
      <c r="H24" s="457"/>
    </row>
    <row r="25" spans="1:8" s="116" customFormat="1" ht="12.75">
      <c r="A25" s="1069"/>
      <c r="B25" s="20"/>
      <c r="C25" s="878" t="s">
        <v>901</v>
      </c>
      <c r="D25" s="864">
        <v>20</v>
      </c>
      <c r="E25" s="416">
        <f t="shared" si="1"/>
        <v>270.27</v>
      </c>
      <c r="F25" s="501">
        <f t="shared" si="2"/>
        <v>338</v>
      </c>
      <c r="G25" s="857">
        <f>F25*1.2</f>
        <v>405.59999999999997</v>
      </c>
      <c r="H25" s="457"/>
    </row>
    <row r="26" spans="1:8" s="116" customFormat="1" ht="12.75">
      <c r="A26" s="1069"/>
      <c r="B26" s="20"/>
      <c r="C26" s="878" t="s">
        <v>902</v>
      </c>
      <c r="D26" s="864">
        <v>20</v>
      </c>
      <c r="E26" s="416">
        <f t="shared" si="1"/>
        <v>270.27</v>
      </c>
      <c r="F26" s="501">
        <f t="shared" si="2"/>
        <v>338</v>
      </c>
      <c r="G26" s="857">
        <f>F26*1.2</f>
        <v>405.59999999999997</v>
      </c>
      <c r="H26" s="457"/>
    </row>
    <row r="27" spans="1:8" s="116" customFormat="1" ht="15.75">
      <c r="A27" s="1069"/>
      <c r="B27" s="20"/>
      <c r="C27" s="184" t="s">
        <v>157</v>
      </c>
      <c r="D27" s="26"/>
      <c r="E27" s="306"/>
      <c r="F27" s="307"/>
      <c r="G27" s="630"/>
      <c r="H27" s="457"/>
    </row>
    <row r="28" spans="1:8" s="116" customFormat="1" ht="12.75">
      <c r="A28" s="1069"/>
      <c r="B28" s="20"/>
      <c r="C28" s="879" t="s">
        <v>46</v>
      </c>
      <c r="D28" s="864">
        <v>160</v>
      </c>
      <c r="E28" s="416">
        <f aca="true" t="shared" si="3" ref="E28:E40">D28*$H$17</f>
        <v>2162.16</v>
      </c>
      <c r="F28" s="501">
        <f aca="true" t="shared" si="4" ref="F28:F40">ROUND(E28*1.25,0)</f>
        <v>2703</v>
      </c>
      <c r="G28" s="857">
        <f t="shared" si="0"/>
        <v>3243.6</v>
      </c>
      <c r="H28" s="457"/>
    </row>
    <row r="29" spans="1:8" s="116" customFormat="1" ht="15.75">
      <c r="A29" s="1069"/>
      <c r="B29" s="20"/>
      <c r="C29" s="184" t="s">
        <v>158</v>
      </c>
      <c r="D29" s="26"/>
      <c r="E29" s="306"/>
      <c r="F29" s="307"/>
      <c r="G29" s="630"/>
      <c r="H29" s="457"/>
    </row>
    <row r="30" spans="1:8" s="116" customFormat="1" ht="12.75">
      <c r="A30" s="1069"/>
      <c r="B30" s="20"/>
      <c r="C30" s="185" t="s">
        <v>159</v>
      </c>
      <c r="D30" s="26">
        <v>300</v>
      </c>
      <c r="E30" s="306">
        <f t="shared" si="3"/>
        <v>4054.05</v>
      </c>
      <c r="F30" s="307">
        <f t="shared" si="4"/>
        <v>5068</v>
      </c>
      <c r="G30" s="630">
        <f t="shared" si="0"/>
        <v>6081.599999999999</v>
      </c>
      <c r="H30" s="457"/>
    </row>
    <row r="31" spans="1:8" s="116" customFormat="1" ht="15.75">
      <c r="A31" s="1069"/>
      <c r="B31" s="20"/>
      <c r="C31" s="186" t="s">
        <v>701</v>
      </c>
      <c r="D31" s="26"/>
      <c r="E31" s="306"/>
      <c r="F31" s="307"/>
      <c r="G31" s="630"/>
      <c r="H31" s="457"/>
    </row>
    <row r="32" spans="1:8" s="116" customFormat="1" ht="12.75">
      <c r="A32" s="1069"/>
      <c r="B32" s="20"/>
      <c r="C32" s="140" t="s">
        <v>702</v>
      </c>
      <c r="D32" s="28">
        <v>350</v>
      </c>
      <c r="E32" s="306">
        <f t="shared" si="3"/>
        <v>4729.725</v>
      </c>
      <c r="F32" s="307">
        <f t="shared" si="4"/>
        <v>5912</v>
      </c>
      <c r="G32" s="630">
        <f t="shared" si="0"/>
        <v>7094.4</v>
      </c>
      <c r="H32" s="457"/>
    </row>
    <row r="33" spans="1:8" s="116" customFormat="1" ht="38.25">
      <c r="A33" s="1069"/>
      <c r="B33" s="20"/>
      <c r="C33" s="551" t="s">
        <v>717</v>
      </c>
      <c r="D33" s="28"/>
      <c r="E33" s="306"/>
      <c r="F33" s="307"/>
      <c r="G33" s="630"/>
      <c r="H33" s="457"/>
    </row>
    <row r="34" spans="1:8" s="116" customFormat="1" ht="15" customHeight="1">
      <c r="A34" s="1069"/>
      <c r="B34" s="20"/>
      <c r="C34" s="866" t="s">
        <v>857</v>
      </c>
      <c r="D34" s="525">
        <v>240</v>
      </c>
      <c r="E34" s="416">
        <f t="shared" si="3"/>
        <v>3243.2400000000002</v>
      </c>
      <c r="F34" s="501">
        <f>ROUND(E34*1.25,0)</f>
        <v>4054</v>
      </c>
      <c r="G34" s="857">
        <f t="shared" si="0"/>
        <v>4864.8</v>
      </c>
      <c r="H34" s="457"/>
    </row>
    <row r="35" spans="1:8" s="116" customFormat="1" ht="15" customHeight="1">
      <c r="A35" s="1069"/>
      <c r="B35" s="20"/>
      <c r="C35" s="866" t="s">
        <v>858</v>
      </c>
      <c r="D35" s="525">
        <v>240</v>
      </c>
      <c r="E35" s="416">
        <f t="shared" si="3"/>
        <v>3243.2400000000002</v>
      </c>
      <c r="F35" s="501">
        <f t="shared" si="4"/>
        <v>4054</v>
      </c>
      <c r="G35" s="857">
        <f t="shared" si="0"/>
        <v>4864.8</v>
      </c>
      <c r="H35" s="457"/>
    </row>
    <row r="36" spans="1:8" s="116" customFormat="1" ht="15" customHeight="1">
      <c r="A36" s="1069"/>
      <c r="B36" s="20"/>
      <c r="C36" s="866" t="s">
        <v>859</v>
      </c>
      <c r="D36" s="525">
        <v>240</v>
      </c>
      <c r="E36" s="416">
        <f t="shared" si="3"/>
        <v>3243.2400000000002</v>
      </c>
      <c r="F36" s="501">
        <f t="shared" si="4"/>
        <v>4054</v>
      </c>
      <c r="G36" s="857">
        <f t="shared" si="0"/>
        <v>4864.8</v>
      </c>
      <c r="H36" s="457"/>
    </row>
    <row r="37" spans="1:8" s="116" customFormat="1" ht="23.25" customHeight="1">
      <c r="A37" s="1069"/>
      <c r="B37" s="20"/>
      <c r="C37" s="551" t="s">
        <v>718</v>
      </c>
      <c r="D37" s="28"/>
      <c r="E37" s="306"/>
      <c r="F37" s="307"/>
      <c r="G37" s="630"/>
      <c r="H37" s="457"/>
    </row>
    <row r="38" spans="1:8" s="116" customFormat="1" ht="14.25" customHeight="1">
      <c r="A38" s="1069"/>
      <c r="B38" s="20"/>
      <c r="C38" s="866" t="s">
        <v>857</v>
      </c>
      <c r="D38" s="525">
        <v>240</v>
      </c>
      <c r="E38" s="416">
        <f t="shared" si="3"/>
        <v>3243.2400000000002</v>
      </c>
      <c r="F38" s="501">
        <f t="shared" si="4"/>
        <v>4054</v>
      </c>
      <c r="G38" s="857">
        <f t="shared" si="0"/>
        <v>4864.8</v>
      </c>
      <c r="H38" s="457"/>
    </row>
    <row r="39" spans="1:8" s="116" customFormat="1" ht="14.25" customHeight="1">
      <c r="A39" s="1069"/>
      <c r="B39" s="20"/>
      <c r="C39" s="866" t="s">
        <v>858</v>
      </c>
      <c r="D39" s="525">
        <v>240</v>
      </c>
      <c r="E39" s="416">
        <f t="shared" si="3"/>
        <v>3243.2400000000002</v>
      </c>
      <c r="F39" s="501">
        <f t="shared" si="4"/>
        <v>4054</v>
      </c>
      <c r="G39" s="857">
        <f t="shared" si="0"/>
        <v>4864.8</v>
      </c>
      <c r="H39" s="457"/>
    </row>
    <row r="40" spans="1:8" s="116" customFormat="1" ht="14.25" customHeight="1">
      <c r="A40" s="1069"/>
      <c r="B40" s="20"/>
      <c r="C40" s="866" t="s">
        <v>859</v>
      </c>
      <c r="D40" s="525">
        <v>240</v>
      </c>
      <c r="E40" s="416">
        <f t="shared" si="3"/>
        <v>3243.2400000000002</v>
      </c>
      <c r="F40" s="501">
        <f t="shared" si="4"/>
        <v>4054</v>
      </c>
      <c r="G40" s="857">
        <f t="shared" si="0"/>
        <v>4864.8</v>
      </c>
      <c r="H40" s="457"/>
    </row>
    <row r="41" spans="1:8" s="116" customFormat="1" ht="14.25" customHeight="1">
      <c r="A41" s="1069"/>
      <c r="B41" s="20"/>
      <c r="C41" s="133" t="s">
        <v>658</v>
      </c>
      <c r="D41" s="28"/>
      <c r="E41" s="325"/>
      <c r="F41" s="307"/>
      <c r="G41" s="630"/>
      <c r="H41" s="457"/>
    </row>
    <row r="42" spans="1:8" s="116" customFormat="1" ht="12.75">
      <c r="A42" s="1069"/>
      <c r="B42" s="20"/>
      <c r="C42" s="185" t="s">
        <v>328</v>
      </c>
      <c r="D42" s="38">
        <v>50</v>
      </c>
      <c r="E42" s="306">
        <f>D42*$H$18</f>
        <v>622.65</v>
      </c>
      <c r="F42" s="307">
        <f>ROUND(E42*1.25,0)</f>
        <v>778</v>
      </c>
      <c r="G42" s="630">
        <f t="shared" si="0"/>
        <v>933.5999999999999</v>
      </c>
      <c r="H42" s="382"/>
    </row>
    <row r="43" spans="1:8" s="116" customFormat="1" ht="12.75">
      <c r="A43" s="1069"/>
      <c r="B43" s="20"/>
      <c r="C43" s="143" t="s">
        <v>706</v>
      </c>
      <c r="D43" s="38">
        <v>45</v>
      </c>
      <c r="E43" s="306">
        <f aca="true" t="shared" si="5" ref="E43:E48">D43*$H$18</f>
        <v>560.385</v>
      </c>
      <c r="F43" s="307">
        <f aca="true" t="shared" si="6" ref="F43:F48">ROUND(E43*1.25,0)</f>
        <v>700</v>
      </c>
      <c r="G43" s="630">
        <f t="shared" si="0"/>
        <v>840</v>
      </c>
      <c r="H43" s="382"/>
    </row>
    <row r="44" spans="1:8" s="116" customFormat="1" ht="12.75">
      <c r="A44" s="1069"/>
      <c r="B44" s="20"/>
      <c r="C44" s="198" t="s">
        <v>51</v>
      </c>
      <c r="D44" s="38">
        <v>120</v>
      </c>
      <c r="E44" s="306">
        <f t="shared" si="5"/>
        <v>1494.36</v>
      </c>
      <c r="F44" s="307">
        <f t="shared" si="6"/>
        <v>1868</v>
      </c>
      <c r="G44" s="630">
        <f t="shared" si="0"/>
        <v>2241.6</v>
      </c>
      <c r="H44" s="382"/>
    </row>
    <row r="45" spans="1:8" s="116" customFormat="1" ht="12.75">
      <c r="A45" s="1069"/>
      <c r="B45" s="20"/>
      <c r="C45" s="146" t="s">
        <v>160</v>
      </c>
      <c r="D45" s="38">
        <v>120</v>
      </c>
      <c r="E45" s="306">
        <f t="shared" si="5"/>
        <v>1494.36</v>
      </c>
      <c r="F45" s="307">
        <f t="shared" si="6"/>
        <v>1868</v>
      </c>
      <c r="G45" s="630">
        <f t="shared" si="0"/>
        <v>2241.6</v>
      </c>
      <c r="H45" s="382"/>
    </row>
    <row r="46" spans="1:8" s="116" customFormat="1" ht="14.25" customHeight="1">
      <c r="A46" s="1069"/>
      <c r="B46" s="20"/>
      <c r="C46" s="146" t="s">
        <v>222</v>
      </c>
      <c r="D46" s="38">
        <v>50</v>
      </c>
      <c r="E46" s="306">
        <f t="shared" si="5"/>
        <v>622.65</v>
      </c>
      <c r="F46" s="307">
        <f t="shared" si="6"/>
        <v>778</v>
      </c>
      <c r="G46" s="630">
        <f t="shared" si="0"/>
        <v>933.5999999999999</v>
      </c>
      <c r="H46" s="382"/>
    </row>
    <row r="47" spans="1:8" s="116" customFormat="1" ht="12.75">
      <c r="A47" s="1069"/>
      <c r="B47" s="20"/>
      <c r="C47" s="143" t="s">
        <v>143</v>
      </c>
      <c r="D47" s="38">
        <v>45</v>
      </c>
      <c r="E47" s="306">
        <f t="shared" si="5"/>
        <v>560.385</v>
      </c>
      <c r="F47" s="307">
        <f t="shared" si="6"/>
        <v>700</v>
      </c>
      <c r="G47" s="630">
        <f t="shared" si="0"/>
        <v>840</v>
      </c>
      <c r="H47" s="382"/>
    </row>
    <row r="48" spans="1:8" s="116" customFormat="1" ht="12.75">
      <c r="A48" s="1069"/>
      <c r="B48" s="20"/>
      <c r="C48" s="140" t="s">
        <v>104</v>
      </c>
      <c r="D48" s="38">
        <v>80</v>
      </c>
      <c r="E48" s="306">
        <f t="shared" si="5"/>
        <v>996.24</v>
      </c>
      <c r="F48" s="307">
        <f t="shared" si="6"/>
        <v>1245</v>
      </c>
      <c r="G48" s="630">
        <f t="shared" si="0"/>
        <v>1494</v>
      </c>
      <c r="H48" s="382"/>
    </row>
    <row r="49" spans="1:8" s="116" customFormat="1" ht="15.75" customHeight="1">
      <c r="A49" s="1069"/>
      <c r="B49" s="20"/>
      <c r="C49" s="142" t="s">
        <v>679</v>
      </c>
      <c r="D49" s="38"/>
      <c r="E49" s="321"/>
      <c r="F49" s="307"/>
      <c r="G49" s="630"/>
      <c r="H49" s="382"/>
    </row>
    <row r="50" spans="1:8" s="116" customFormat="1" ht="12.75">
      <c r="A50" s="1069"/>
      <c r="B50" s="20"/>
      <c r="C50" s="140" t="s">
        <v>161</v>
      </c>
      <c r="D50" s="38">
        <v>80</v>
      </c>
      <c r="E50" s="306">
        <f>D50*$H$16</f>
        <v>996.24</v>
      </c>
      <c r="F50" s="307">
        <f>ROUND(E50*1.25,0)</f>
        <v>1245</v>
      </c>
      <c r="G50" s="630">
        <f t="shared" si="0"/>
        <v>1494</v>
      </c>
      <c r="H50" s="457"/>
    </row>
    <row r="51" spans="1:8" s="116" customFormat="1" ht="12.75">
      <c r="A51" s="1069"/>
      <c r="B51" s="20"/>
      <c r="C51" s="140" t="s">
        <v>162</v>
      </c>
      <c r="D51" s="38">
        <v>80</v>
      </c>
      <c r="E51" s="306">
        <f>D51*$H$16</f>
        <v>996.24</v>
      </c>
      <c r="F51" s="307">
        <f>ROUND(E51*1.25,0)</f>
        <v>1245</v>
      </c>
      <c r="G51" s="630">
        <f t="shared" si="0"/>
        <v>1494</v>
      </c>
      <c r="H51" s="457"/>
    </row>
    <row r="52" spans="1:8" s="116" customFormat="1" ht="15.75">
      <c r="A52" s="1069"/>
      <c r="B52" s="20"/>
      <c r="C52" s="142" t="s">
        <v>273</v>
      </c>
      <c r="D52" s="38"/>
      <c r="E52" s="257"/>
      <c r="F52" s="307"/>
      <c r="G52" s="630"/>
      <c r="H52" s="457"/>
    </row>
    <row r="53" spans="1:8" s="116" customFormat="1" ht="12.75">
      <c r="A53" s="1069"/>
      <c r="B53" s="20"/>
      <c r="C53" s="143" t="s">
        <v>712</v>
      </c>
      <c r="D53" s="23">
        <v>170</v>
      </c>
      <c r="E53" s="306">
        <f>D53*$H$19</f>
        <v>2224.11</v>
      </c>
      <c r="F53" s="307">
        <f>ROUND(E53*1.25,0)</f>
        <v>2780</v>
      </c>
      <c r="G53" s="630">
        <f t="shared" si="0"/>
        <v>3336</v>
      </c>
      <c r="H53" s="467"/>
    </row>
    <row r="54" spans="1:8" s="116" customFormat="1" ht="13.5" thickBot="1">
      <c r="A54" s="1122"/>
      <c r="B54" s="20"/>
      <c r="C54" s="146" t="s">
        <v>713</v>
      </c>
      <c r="D54" s="101">
        <v>590</v>
      </c>
      <c r="E54" s="306">
        <f>D54*$H$19</f>
        <v>7718.970000000001</v>
      </c>
      <c r="F54" s="326">
        <f>ROUND(E54*1.25,0)</f>
        <v>9649</v>
      </c>
      <c r="G54" s="630">
        <f t="shared" si="0"/>
        <v>11578.8</v>
      </c>
      <c r="H54" s="467"/>
    </row>
    <row r="55" spans="1:8" s="116" customFormat="1" ht="18" customHeight="1" thickBot="1">
      <c r="A55" s="1117" t="s">
        <v>282</v>
      </c>
      <c r="B55" s="87" t="s">
        <v>163</v>
      </c>
      <c r="C55" s="336"/>
      <c r="D55" s="99"/>
      <c r="E55" s="102"/>
      <c r="F55" s="313"/>
      <c r="G55" s="331"/>
      <c r="H55" s="466"/>
    </row>
    <row r="56" spans="1:8" s="116" customFormat="1" ht="15" customHeight="1">
      <c r="A56" s="1069"/>
      <c r="B56" s="20"/>
      <c r="C56" s="139" t="s">
        <v>700</v>
      </c>
      <c r="D56" s="100"/>
      <c r="E56" s="103"/>
      <c r="F56" s="307"/>
      <c r="G56" s="333"/>
      <c r="H56" s="466"/>
    </row>
    <row r="57" spans="1:8" s="116" customFormat="1" ht="12.75" customHeight="1">
      <c r="A57" s="1069"/>
      <c r="B57" s="20"/>
      <c r="C57" s="863" t="s">
        <v>896</v>
      </c>
      <c r="D57" s="864">
        <v>20</v>
      </c>
      <c r="E57" s="416">
        <f>D57*$H$17</f>
        <v>270.27</v>
      </c>
      <c r="F57" s="501">
        <f>ROUND(E57*1.25,0)</f>
        <v>338</v>
      </c>
      <c r="G57" s="861">
        <f>F57*1.2</f>
        <v>405.59999999999997</v>
      </c>
      <c r="H57" s="457"/>
    </row>
    <row r="58" spans="1:8" s="116" customFormat="1" ht="12.75" customHeight="1">
      <c r="A58" s="1069"/>
      <c r="B58" s="20"/>
      <c r="C58" s="877" t="s">
        <v>866</v>
      </c>
      <c r="D58" s="864">
        <v>20</v>
      </c>
      <c r="E58" s="416">
        <f>D58*$H$17</f>
        <v>270.27</v>
      </c>
      <c r="F58" s="501">
        <f>ROUND(E58*1.25,0)</f>
        <v>338</v>
      </c>
      <c r="G58" s="861">
        <f>F58*1.2</f>
        <v>405.59999999999997</v>
      </c>
      <c r="H58" s="457"/>
    </row>
    <row r="59" spans="1:8" s="116" customFormat="1" ht="12.75" customHeight="1">
      <c r="A59" s="1069"/>
      <c r="B59" s="20"/>
      <c r="C59" s="877" t="s">
        <v>766</v>
      </c>
      <c r="D59" s="864">
        <v>20</v>
      </c>
      <c r="E59" s="416">
        <f>D59*$H$17</f>
        <v>270.27</v>
      </c>
      <c r="F59" s="501">
        <f>ROUND(E59*1.25,0)</f>
        <v>338</v>
      </c>
      <c r="G59" s="861">
        <f>F59*1.2</f>
        <v>405.59999999999997</v>
      </c>
      <c r="H59" s="457"/>
    </row>
    <row r="60" spans="1:8" s="116" customFormat="1" ht="12.75" customHeight="1">
      <c r="A60" s="1069"/>
      <c r="B60" s="20"/>
      <c r="C60" s="877" t="s">
        <v>870</v>
      </c>
      <c r="D60" s="864">
        <v>20</v>
      </c>
      <c r="E60" s="416">
        <f>D60*$H$17</f>
        <v>270.27</v>
      </c>
      <c r="F60" s="501">
        <f>ROUND(E60*1.25,0)</f>
        <v>338</v>
      </c>
      <c r="G60" s="861">
        <f>F60*1.2</f>
        <v>405.59999999999997</v>
      </c>
      <c r="H60" s="457"/>
    </row>
    <row r="61" spans="1:8" s="116" customFormat="1" ht="12.75" customHeight="1">
      <c r="A61" s="1069"/>
      <c r="B61" s="20"/>
      <c r="C61" s="877" t="s">
        <v>869</v>
      </c>
      <c r="D61" s="864">
        <v>20</v>
      </c>
      <c r="E61" s="416">
        <f>D61*$H$17</f>
        <v>270.27</v>
      </c>
      <c r="F61" s="501">
        <f>ROUND(E61*1.25,0)</f>
        <v>338</v>
      </c>
      <c r="G61" s="861">
        <f>F61*1.2</f>
        <v>405.59999999999997</v>
      </c>
      <c r="H61" s="457"/>
    </row>
    <row r="62" spans="1:8" s="116" customFormat="1" ht="17.25" customHeight="1">
      <c r="A62" s="1069"/>
      <c r="B62" s="20"/>
      <c r="C62" s="195" t="s">
        <v>699</v>
      </c>
      <c r="D62" s="26"/>
      <c r="E62" s="306"/>
      <c r="F62" s="307"/>
      <c r="G62" s="322"/>
      <c r="H62" s="457"/>
    </row>
    <row r="63" spans="1:8" s="116" customFormat="1" ht="12.75">
      <c r="A63" s="1069"/>
      <c r="B63" s="20"/>
      <c r="C63" s="206" t="s">
        <v>516</v>
      </c>
      <c r="D63" s="26">
        <v>65</v>
      </c>
      <c r="E63" s="306">
        <f aca="true" t="shared" si="7" ref="E63:E77">D63*$H$17</f>
        <v>878.3775</v>
      </c>
      <c r="F63" s="307">
        <f aca="true" t="shared" si="8" ref="F63:F77">ROUND(E63*1.25,0)</f>
        <v>1098</v>
      </c>
      <c r="G63" s="322">
        <f aca="true" t="shared" si="9" ref="G63:G88">F63*1.2</f>
        <v>1317.6</v>
      </c>
      <c r="H63" s="457"/>
    </row>
    <row r="64" spans="1:8" s="116" customFormat="1" ht="12.75">
      <c r="A64" s="1069"/>
      <c r="B64" s="20"/>
      <c r="C64" s="206" t="s">
        <v>164</v>
      </c>
      <c r="D64" s="26">
        <v>160</v>
      </c>
      <c r="E64" s="306">
        <f t="shared" si="7"/>
        <v>2162.16</v>
      </c>
      <c r="F64" s="307">
        <f t="shared" si="8"/>
        <v>2703</v>
      </c>
      <c r="G64" s="322">
        <f t="shared" si="9"/>
        <v>3243.6</v>
      </c>
      <c r="H64" s="457"/>
    </row>
    <row r="65" spans="1:8" s="116" customFormat="1" ht="12.75">
      <c r="A65" s="1069"/>
      <c r="B65" s="20"/>
      <c r="C65" s="206" t="s">
        <v>95</v>
      </c>
      <c r="D65" s="26">
        <v>60</v>
      </c>
      <c r="E65" s="306">
        <f t="shared" si="7"/>
        <v>810.8100000000001</v>
      </c>
      <c r="F65" s="307">
        <f t="shared" si="8"/>
        <v>1014</v>
      </c>
      <c r="G65" s="322">
        <f t="shared" si="9"/>
        <v>1216.8</v>
      </c>
      <c r="H65" s="457"/>
    </row>
    <row r="66" spans="1:8" s="116" customFormat="1" ht="12.75">
      <c r="A66" s="1069"/>
      <c r="B66" s="20"/>
      <c r="C66" s="879" t="s">
        <v>46</v>
      </c>
      <c r="D66" s="864">
        <v>160</v>
      </c>
      <c r="E66" s="416">
        <f t="shared" si="7"/>
        <v>2162.16</v>
      </c>
      <c r="F66" s="501">
        <f t="shared" si="8"/>
        <v>2703</v>
      </c>
      <c r="G66" s="861">
        <f t="shared" si="9"/>
        <v>3243.6</v>
      </c>
      <c r="H66" s="457"/>
    </row>
    <row r="67" spans="1:8" s="116" customFormat="1" ht="15.75">
      <c r="A67" s="1069"/>
      <c r="B67" s="20"/>
      <c r="C67" s="184" t="s">
        <v>157</v>
      </c>
      <c r="D67" s="26"/>
      <c r="E67" s="306"/>
      <c r="F67" s="307"/>
      <c r="G67" s="322"/>
      <c r="H67" s="457"/>
    </row>
    <row r="68" spans="1:8" s="116" customFormat="1" ht="12.75">
      <c r="A68" s="1069"/>
      <c r="B68" s="20"/>
      <c r="C68" s="140" t="s">
        <v>702</v>
      </c>
      <c r="D68" s="28">
        <v>350</v>
      </c>
      <c r="E68" s="306">
        <f t="shared" si="7"/>
        <v>4729.725</v>
      </c>
      <c r="F68" s="307">
        <f t="shared" si="8"/>
        <v>5912</v>
      </c>
      <c r="G68" s="322">
        <f t="shared" si="9"/>
        <v>7094.4</v>
      </c>
      <c r="H68" s="457"/>
    </row>
    <row r="69" spans="1:8" s="116" customFormat="1" ht="13.5" customHeight="1">
      <c r="A69" s="1069"/>
      <c r="B69" s="20"/>
      <c r="C69" s="141" t="s">
        <v>701</v>
      </c>
      <c r="D69" s="28"/>
      <c r="E69" s="306"/>
      <c r="F69" s="307"/>
      <c r="G69" s="322"/>
      <c r="H69" s="457"/>
    </row>
    <row r="70" spans="1:8" s="116" customFormat="1" ht="36.75" customHeight="1">
      <c r="A70" s="1069"/>
      <c r="B70" s="20"/>
      <c r="C70" s="551" t="s">
        <v>717</v>
      </c>
      <c r="D70" s="28"/>
      <c r="E70" s="306"/>
      <c r="F70" s="307"/>
      <c r="G70" s="322"/>
      <c r="H70" s="457"/>
    </row>
    <row r="71" spans="1:8" s="116" customFormat="1" ht="13.5" customHeight="1">
      <c r="A71" s="1069"/>
      <c r="B71" s="20"/>
      <c r="C71" s="866" t="s">
        <v>857</v>
      </c>
      <c r="D71" s="525">
        <v>240</v>
      </c>
      <c r="E71" s="416">
        <f t="shared" si="7"/>
        <v>3243.2400000000002</v>
      </c>
      <c r="F71" s="501">
        <f t="shared" si="8"/>
        <v>4054</v>
      </c>
      <c r="G71" s="861">
        <f t="shared" si="9"/>
        <v>4864.8</v>
      </c>
      <c r="H71" s="457"/>
    </row>
    <row r="72" spans="1:8" s="116" customFormat="1" ht="13.5" customHeight="1">
      <c r="A72" s="1069"/>
      <c r="B72" s="20"/>
      <c r="C72" s="866" t="s">
        <v>858</v>
      </c>
      <c r="D72" s="525">
        <v>240</v>
      </c>
      <c r="E72" s="416">
        <f t="shared" si="7"/>
        <v>3243.2400000000002</v>
      </c>
      <c r="F72" s="501">
        <f t="shared" si="8"/>
        <v>4054</v>
      </c>
      <c r="G72" s="861">
        <f t="shared" si="9"/>
        <v>4864.8</v>
      </c>
      <c r="H72" s="457"/>
    </row>
    <row r="73" spans="1:8" s="116" customFormat="1" ht="13.5" customHeight="1">
      <c r="A73" s="1069"/>
      <c r="B73" s="20"/>
      <c r="C73" s="866" t="s">
        <v>859</v>
      </c>
      <c r="D73" s="525">
        <v>240</v>
      </c>
      <c r="E73" s="416">
        <f t="shared" si="7"/>
        <v>3243.2400000000002</v>
      </c>
      <c r="F73" s="501">
        <f t="shared" si="8"/>
        <v>4054</v>
      </c>
      <c r="G73" s="861">
        <f t="shared" si="9"/>
        <v>4864.8</v>
      </c>
      <c r="H73" s="457"/>
    </row>
    <row r="74" spans="1:8" s="116" customFormat="1" ht="26.25" customHeight="1">
      <c r="A74" s="1069"/>
      <c r="B74" s="20"/>
      <c r="C74" s="551" t="s">
        <v>718</v>
      </c>
      <c r="D74" s="28"/>
      <c r="E74" s="306"/>
      <c r="F74" s="307"/>
      <c r="G74" s="322"/>
      <c r="H74" s="457"/>
    </row>
    <row r="75" spans="1:8" s="116" customFormat="1" ht="12.75" customHeight="1">
      <c r="A75" s="1069"/>
      <c r="B75" s="20"/>
      <c r="C75" s="866" t="s">
        <v>857</v>
      </c>
      <c r="D75" s="525">
        <v>240</v>
      </c>
      <c r="E75" s="416">
        <f t="shared" si="7"/>
        <v>3243.2400000000002</v>
      </c>
      <c r="F75" s="501">
        <f t="shared" si="8"/>
        <v>4054</v>
      </c>
      <c r="G75" s="861">
        <f t="shared" si="9"/>
        <v>4864.8</v>
      </c>
      <c r="H75" s="457"/>
    </row>
    <row r="76" spans="1:8" s="116" customFormat="1" ht="12.75" customHeight="1">
      <c r="A76" s="1069"/>
      <c r="B76" s="20"/>
      <c r="C76" s="866" t="s">
        <v>858</v>
      </c>
      <c r="D76" s="525">
        <v>240</v>
      </c>
      <c r="E76" s="416">
        <f t="shared" si="7"/>
        <v>3243.2400000000002</v>
      </c>
      <c r="F76" s="501">
        <f t="shared" si="8"/>
        <v>4054</v>
      </c>
      <c r="G76" s="861">
        <f t="shared" si="9"/>
        <v>4864.8</v>
      </c>
      <c r="H76" s="457"/>
    </row>
    <row r="77" spans="1:8" s="116" customFormat="1" ht="12.75" customHeight="1">
      <c r="A77" s="1069"/>
      <c r="B77" s="20"/>
      <c r="C77" s="866" t="s">
        <v>859</v>
      </c>
      <c r="D77" s="525">
        <v>240</v>
      </c>
      <c r="E77" s="416">
        <f t="shared" si="7"/>
        <v>3243.2400000000002</v>
      </c>
      <c r="F77" s="501">
        <f t="shared" si="8"/>
        <v>4054</v>
      </c>
      <c r="G77" s="861">
        <f t="shared" si="9"/>
        <v>4864.8</v>
      </c>
      <c r="H77" s="457"/>
    </row>
    <row r="78" spans="1:8" s="116" customFormat="1" ht="12.75" customHeight="1">
      <c r="A78" s="1069"/>
      <c r="B78" s="20"/>
      <c r="C78" s="133" t="s">
        <v>658</v>
      </c>
      <c r="D78" s="28"/>
      <c r="E78" s="325"/>
      <c r="F78" s="307"/>
      <c r="G78" s="322"/>
      <c r="H78" s="457"/>
    </row>
    <row r="79" spans="1:8" s="116" customFormat="1" ht="12.75">
      <c r="A79" s="1069"/>
      <c r="B79" s="20"/>
      <c r="C79" s="185" t="s">
        <v>328</v>
      </c>
      <c r="D79" s="38">
        <v>50</v>
      </c>
      <c r="E79" s="306">
        <f>D79*$H$18</f>
        <v>622.65</v>
      </c>
      <c r="F79" s="307">
        <f>ROUND(E79*1.25,0)</f>
        <v>778</v>
      </c>
      <c r="G79" s="322">
        <f t="shared" si="9"/>
        <v>933.5999999999999</v>
      </c>
      <c r="H79" s="382"/>
    </row>
    <row r="80" spans="1:8" s="116" customFormat="1" ht="12.75">
      <c r="A80" s="1069"/>
      <c r="B80" s="20"/>
      <c r="C80" s="143" t="s">
        <v>706</v>
      </c>
      <c r="D80" s="38">
        <v>45</v>
      </c>
      <c r="E80" s="306">
        <f aca="true" t="shared" si="10" ref="E80:E85">D80*$H$18</f>
        <v>560.385</v>
      </c>
      <c r="F80" s="307">
        <f aca="true" t="shared" si="11" ref="F80:F85">ROUND(E80*1.25,0)</f>
        <v>700</v>
      </c>
      <c r="G80" s="322">
        <f t="shared" si="9"/>
        <v>840</v>
      </c>
      <c r="H80" s="382"/>
    </row>
    <row r="81" spans="1:8" s="116" customFormat="1" ht="12.75">
      <c r="A81" s="1069"/>
      <c r="B81" s="20"/>
      <c r="C81" s="198" t="s">
        <v>51</v>
      </c>
      <c r="D81" s="38">
        <v>120</v>
      </c>
      <c r="E81" s="306">
        <f t="shared" si="10"/>
        <v>1494.36</v>
      </c>
      <c r="F81" s="307">
        <f t="shared" si="11"/>
        <v>1868</v>
      </c>
      <c r="G81" s="322">
        <f t="shared" si="9"/>
        <v>2241.6</v>
      </c>
      <c r="H81" s="382"/>
    </row>
    <row r="82" spans="1:8" s="116" customFormat="1" ht="12.75">
      <c r="A82" s="1069"/>
      <c r="B82" s="20"/>
      <c r="C82" s="143" t="s">
        <v>97</v>
      </c>
      <c r="D82" s="38">
        <v>35</v>
      </c>
      <c r="E82" s="306">
        <f t="shared" si="10"/>
        <v>435.85499999999996</v>
      </c>
      <c r="F82" s="307">
        <f t="shared" si="11"/>
        <v>545</v>
      </c>
      <c r="G82" s="322">
        <f t="shared" si="9"/>
        <v>654</v>
      </c>
      <c r="H82" s="382"/>
    </row>
    <row r="83" spans="1:8" s="116" customFormat="1" ht="12.75">
      <c r="A83" s="1069"/>
      <c r="B83" s="20"/>
      <c r="C83" s="146" t="s">
        <v>88</v>
      </c>
      <c r="D83" s="38">
        <v>50</v>
      </c>
      <c r="E83" s="306">
        <f t="shared" si="10"/>
        <v>622.65</v>
      </c>
      <c r="F83" s="307">
        <f t="shared" si="11"/>
        <v>778</v>
      </c>
      <c r="G83" s="322">
        <f t="shared" si="9"/>
        <v>933.5999999999999</v>
      </c>
      <c r="H83" s="382"/>
    </row>
    <row r="84" spans="1:8" s="116" customFormat="1" ht="12.75">
      <c r="A84" s="1069"/>
      <c r="B84" s="20"/>
      <c r="C84" s="143" t="s">
        <v>143</v>
      </c>
      <c r="D84" s="38">
        <v>45</v>
      </c>
      <c r="E84" s="306">
        <f t="shared" si="10"/>
        <v>560.385</v>
      </c>
      <c r="F84" s="307">
        <f t="shared" si="11"/>
        <v>700</v>
      </c>
      <c r="G84" s="322">
        <f t="shared" si="9"/>
        <v>840</v>
      </c>
      <c r="H84" s="382"/>
    </row>
    <row r="85" spans="1:8" s="116" customFormat="1" ht="12.75">
      <c r="A85" s="1069"/>
      <c r="B85" s="20"/>
      <c r="C85" s="140" t="s">
        <v>104</v>
      </c>
      <c r="D85" s="38">
        <v>80</v>
      </c>
      <c r="E85" s="306">
        <f t="shared" si="10"/>
        <v>996.24</v>
      </c>
      <c r="F85" s="307">
        <f t="shared" si="11"/>
        <v>1245</v>
      </c>
      <c r="G85" s="322">
        <f t="shared" si="9"/>
        <v>1494</v>
      </c>
      <c r="H85" s="382"/>
    </row>
    <row r="86" spans="1:8" s="116" customFormat="1" ht="15.75">
      <c r="A86" s="1069"/>
      <c r="B86" s="20"/>
      <c r="C86" s="142" t="s">
        <v>711</v>
      </c>
      <c r="D86" s="38"/>
      <c r="E86" s="321"/>
      <c r="F86" s="307"/>
      <c r="G86" s="322"/>
      <c r="H86" s="382"/>
    </row>
    <row r="87" spans="1:8" s="116" customFormat="1" ht="12.75">
      <c r="A87" s="1069"/>
      <c r="B87" s="20"/>
      <c r="C87" s="143" t="s">
        <v>712</v>
      </c>
      <c r="D87" s="23">
        <v>170</v>
      </c>
      <c r="E87" s="306">
        <f>D87*$H$19</f>
        <v>2224.11</v>
      </c>
      <c r="F87" s="307">
        <f>ROUND(E87*1.25,0)</f>
        <v>2780</v>
      </c>
      <c r="G87" s="322">
        <f t="shared" si="9"/>
        <v>3336</v>
      </c>
      <c r="H87" s="467"/>
    </row>
    <row r="88" spans="1:8" s="116" customFormat="1" ht="13.5" thickBot="1">
      <c r="A88" s="1071"/>
      <c r="B88" s="46"/>
      <c r="C88" s="187" t="s">
        <v>713</v>
      </c>
      <c r="D88" s="75">
        <v>590</v>
      </c>
      <c r="E88" s="306">
        <f>D88*$H$19</f>
        <v>7718.970000000001</v>
      </c>
      <c r="F88" s="327">
        <f>ROUND(E88*1.25,0)</f>
        <v>9649</v>
      </c>
      <c r="G88" s="322">
        <f t="shared" si="9"/>
        <v>11578.8</v>
      </c>
      <c r="H88" s="467"/>
    </row>
    <row r="89" spans="1:8" s="116" customFormat="1" ht="39" thickBot="1">
      <c r="A89" s="1098" t="s">
        <v>283</v>
      </c>
      <c r="B89" s="87" t="s">
        <v>165</v>
      </c>
      <c r="C89" s="429"/>
      <c r="D89" s="429"/>
      <c r="E89" s="430"/>
      <c r="F89" s="437"/>
      <c r="G89" s="432"/>
      <c r="H89" s="513"/>
    </row>
    <row r="90" spans="1:8" s="116" customFormat="1" ht="15.75">
      <c r="A90" s="1069"/>
      <c r="B90" s="20"/>
      <c r="C90" s="194" t="s">
        <v>700</v>
      </c>
      <c r="D90" s="100"/>
      <c r="E90" s="103"/>
      <c r="F90" s="307"/>
      <c r="G90" s="333"/>
      <c r="H90" s="466"/>
    </row>
    <row r="91" spans="1:8" s="116" customFormat="1" ht="12.75">
      <c r="A91" s="1069"/>
      <c r="B91" s="20"/>
      <c r="C91" s="863" t="s">
        <v>896</v>
      </c>
      <c r="D91" s="864">
        <v>20</v>
      </c>
      <c r="E91" s="416">
        <f>D91*$H$17</f>
        <v>270.27</v>
      </c>
      <c r="F91" s="501">
        <f>ROUND(E91*1.25,0)</f>
        <v>338</v>
      </c>
      <c r="G91" s="861">
        <f>F91*1.2</f>
        <v>405.59999999999997</v>
      </c>
      <c r="H91" s="457"/>
    </row>
    <row r="92" spans="1:8" s="116" customFormat="1" ht="12.75">
      <c r="A92" s="1069"/>
      <c r="B92" s="20"/>
      <c r="C92" s="877" t="s">
        <v>866</v>
      </c>
      <c r="D92" s="864">
        <v>20</v>
      </c>
      <c r="E92" s="416">
        <f>D92*$H$17</f>
        <v>270.27</v>
      </c>
      <c r="F92" s="501">
        <f>ROUND(E92*1.25,0)</f>
        <v>338</v>
      </c>
      <c r="G92" s="861">
        <f>F92*1.2</f>
        <v>405.59999999999997</v>
      </c>
      <c r="H92" s="457"/>
    </row>
    <row r="93" spans="1:8" s="116" customFormat="1" ht="12.75">
      <c r="A93" s="1069"/>
      <c r="B93" s="20"/>
      <c r="C93" s="877" t="s">
        <v>766</v>
      </c>
      <c r="D93" s="864">
        <v>20</v>
      </c>
      <c r="E93" s="416">
        <f>D93*$H$17</f>
        <v>270.27</v>
      </c>
      <c r="F93" s="501">
        <f>ROUND(E93*1.25,0)</f>
        <v>338</v>
      </c>
      <c r="G93" s="861">
        <f>F93*1.2</f>
        <v>405.59999999999997</v>
      </c>
      <c r="H93" s="457"/>
    </row>
    <row r="94" spans="1:8" s="116" customFormat="1" ht="12.75">
      <c r="A94" s="1069"/>
      <c r="B94" s="20"/>
      <c r="C94" s="877" t="s">
        <v>870</v>
      </c>
      <c r="D94" s="864">
        <v>20</v>
      </c>
      <c r="E94" s="416">
        <f>D94*$H$17</f>
        <v>270.27</v>
      </c>
      <c r="F94" s="501">
        <f>ROUND(E94*1.25,0)</f>
        <v>338</v>
      </c>
      <c r="G94" s="861">
        <f>F94*1.2</f>
        <v>405.59999999999997</v>
      </c>
      <c r="H94" s="457"/>
    </row>
    <row r="95" spans="1:8" s="116" customFormat="1" ht="12.75">
      <c r="A95" s="1069"/>
      <c r="B95" s="20"/>
      <c r="C95" s="877" t="s">
        <v>869</v>
      </c>
      <c r="D95" s="864">
        <v>20</v>
      </c>
      <c r="E95" s="416">
        <f>D95*$H$17</f>
        <v>270.27</v>
      </c>
      <c r="F95" s="501">
        <f>ROUND(E95*1.25,0)</f>
        <v>338</v>
      </c>
      <c r="G95" s="861">
        <f>F95*1.2</f>
        <v>405.59999999999997</v>
      </c>
      <c r="H95" s="457"/>
    </row>
    <row r="96" spans="1:8" s="116" customFormat="1" ht="15.75">
      <c r="A96" s="1069"/>
      <c r="B96" s="20"/>
      <c r="C96" s="207" t="s">
        <v>699</v>
      </c>
      <c r="D96" s="26"/>
      <c r="E96" s="306"/>
      <c r="F96" s="307"/>
      <c r="G96" s="322"/>
      <c r="H96" s="457"/>
    </row>
    <row r="97" spans="1:8" s="116" customFormat="1" ht="12.75">
      <c r="A97" s="1069"/>
      <c r="B97" s="20"/>
      <c r="C97" s="206" t="s">
        <v>688</v>
      </c>
      <c r="D97" s="26">
        <v>100</v>
      </c>
      <c r="E97" s="306">
        <f aca="true" t="shared" si="12" ref="E97:E118">D97*$H$17</f>
        <v>1351.3500000000001</v>
      </c>
      <c r="F97" s="307">
        <f aca="true" t="shared" si="13" ref="F97:F118">ROUND(E97*1.25,0)</f>
        <v>1689</v>
      </c>
      <c r="G97" s="322">
        <f aca="true" t="shared" si="14" ref="G97:G135">F97*1.2</f>
        <v>2026.8</v>
      </c>
      <c r="H97" s="457"/>
    </row>
    <row r="98" spans="1:8" s="116" customFormat="1" ht="12.75">
      <c r="A98" s="1069"/>
      <c r="B98" s="20"/>
      <c r="C98" s="206" t="s">
        <v>166</v>
      </c>
      <c r="D98" s="26">
        <v>150</v>
      </c>
      <c r="E98" s="306">
        <f t="shared" si="12"/>
        <v>2027.025</v>
      </c>
      <c r="F98" s="307">
        <f t="shared" si="13"/>
        <v>2534</v>
      </c>
      <c r="G98" s="322">
        <f t="shared" si="14"/>
        <v>3040.7999999999997</v>
      </c>
      <c r="H98" s="457"/>
    </row>
    <row r="99" spans="1:8" s="116" customFormat="1" ht="12.75">
      <c r="A99" s="1069"/>
      <c r="B99" s="20"/>
      <c r="C99" s="206" t="s">
        <v>695</v>
      </c>
      <c r="D99" s="26">
        <v>30</v>
      </c>
      <c r="E99" s="306">
        <f t="shared" si="12"/>
        <v>405.40500000000003</v>
      </c>
      <c r="F99" s="307">
        <f t="shared" si="13"/>
        <v>507</v>
      </c>
      <c r="G99" s="322">
        <f t="shared" si="14"/>
        <v>608.4</v>
      </c>
      <c r="H99" s="457"/>
    </row>
    <row r="100" spans="1:8" s="116" customFormat="1" ht="12.75">
      <c r="A100" s="1069"/>
      <c r="B100" s="20"/>
      <c r="C100" s="206" t="s">
        <v>690</v>
      </c>
      <c r="D100" s="26">
        <v>120</v>
      </c>
      <c r="E100" s="306">
        <f t="shared" si="12"/>
        <v>1621.6200000000001</v>
      </c>
      <c r="F100" s="307">
        <f t="shared" si="13"/>
        <v>2027</v>
      </c>
      <c r="G100" s="322">
        <f t="shared" si="14"/>
        <v>2432.4</v>
      </c>
      <c r="H100" s="457"/>
    </row>
    <row r="101" spans="1:8" s="116" customFormat="1" ht="25.5">
      <c r="A101" s="1069"/>
      <c r="B101" s="20"/>
      <c r="C101" s="206" t="s">
        <v>495</v>
      </c>
      <c r="D101" s="26">
        <v>60</v>
      </c>
      <c r="E101" s="306">
        <f t="shared" si="12"/>
        <v>810.8100000000001</v>
      </c>
      <c r="F101" s="307">
        <f t="shared" si="13"/>
        <v>1014</v>
      </c>
      <c r="G101" s="322">
        <f t="shared" si="14"/>
        <v>1216.8</v>
      </c>
      <c r="H101" s="457"/>
    </row>
    <row r="102" spans="1:8" s="116" customFormat="1" ht="12.75">
      <c r="A102" s="1069"/>
      <c r="B102" s="20"/>
      <c r="C102" s="206" t="s">
        <v>102</v>
      </c>
      <c r="D102" s="26">
        <v>65</v>
      </c>
      <c r="E102" s="306">
        <f t="shared" si="12"/>
        <v>878.3775</v>
      </c>
      <c r="F102" s="307">
        <f t="shared" si="13"/>
        <v>1098</v>
      </c>
      <c r="G102" s="322">
        <f t="shared" si="14"/>
        <v>1317.6</v>
      </c>
      <c r="H102" s="457"/>
    </row>
    <row r="103" spans="1:8" s="116" customFormat="1" ht="12.75">
      <c r="A103" s="1069"/>
      <c r="B103" s="20"/>
      <c r="C103" s="206" t="s">
        <v>167</v>
      </c>
      <c r="D103" s="26">
        <v>100</v>
      </c>
      <c r="E103" s="306">
        <f t="shared" si="12"/>
        <v>1351.3500000000001</v>
      </c>
      <c r="F103" s="307">
        <f t="shared" si="13"/>
        <v>1689</v>
      </c>
      <c r="G103" s="322">
        <f t="shared" si="14"/>
        <v>2026.8</v>
      </c>
      <c r="H103" s="457"/>
    </row>
    <row r="104" spans="1:8" s="116" customFormat="1" ht="12.75">
      <c r="A104" s="1069"/>
      <c r="B104" s="20"/>
      <c r="C104" s="206" t="s">
        <v>227</v>
      </c>
      <c r="D104" s="26">
        <v>165</v>
      </c>
      <c r="E104" s="306">
        <f t="shared" si="12"/>
        <v>2229.7275</v>
      </c>
      <c r="F104" s="307">
        <f t="shared" si="13"/>
        <v>2787</v>
      </c>
      <c r="G104" s="322">
        <f t="shared" si="14"/>
        <v>3344.4</v>
      </c>
      <c r="H104" s="457"/>
    </row>
    <row r="105" spans="1:8" s="116" customFormat="1" ht="12.75">
      <c r="A105" s="1069"/>
      <c r="B105" s="20"/>
      <c r="C105" s="206" t="s">
        <v>164</v>
      </c>
      <c r="D105" s="26">
        <v>160</v>
      </c>
      <c r="E105" s="306">
        <f t="shared" si="12"/>
        <v>2162.16</v>
      </c>
      <c r="F105" s="307">
        <f t="shared" si="13"/>
        <v>2703</v>
      </c>
      <c r="G105" s="322">
        <f t="shared" si="14"/>
        <v>3243.6</v>
      </c>
      <c r="H105" s="457"/>
    </row>
    <row r="106" spans="1:8" s="116" customFormat="1" ht="12.75">
      <c r="A106" s="1069"/>
      <c r="B106" s="20"/>
      <c r="C106" s="879" t="s">
        <v>46</v>
      </c>
      <c r="D106" s="864">
        <v>160</v>
      </c>
      <c r="E106" s="416">
        <f t="shared" si="12"/>
        <v>2162.16</v>
      </c>
      <c r="F106" s="501">
        <f t="shared" si="13"/>
        <v>2703</v>
      </c>
      <c r="G106" s="861">
        <f t="shared" si="14"/>
        <v>3243.6</v>
      </c>
      <c r="H106" s="457"/>
    </row>
    <row r="107" spans="1:8" s="116" customFormat="1" ht="15.75">
      <c r="A107" s="1069"/>
      <c r="B107" s="20"/>
      <c r="C107" s="184" t="s">
        <v>157</v>
      </c>
      <c r="D107" s="26"/>
      <c r="E107" s="306"/>
      <c r="F107" s="307"/>
      <c r="G107" s="322"/>
      <c r="H107" s="457"/>
    </row>
    <row r="108" spans="1:8" s="116" customFormat="1" ht="12.75">
      <c r="A108" s="1069"/>
      <c r="B108" s="20"/>
      <c r="C108" s="140" t="s">
        <v>702</v>
      </c>
      <c r="D108" s="28">
        <v>350</v>
      </c>
      <c r="E108" s="306">
        <f t="shared" si="12"/>
        <v>4729.725</v>
      </c>
      <c r="F108" s="307">
        <f t="shared" si="13"/>
        <v>5912</v>
      </c>
      <c r="G108" s="322">
        <f t="shared" si="14"/>
        <v>7094.4</v>
      </c>
      <c r="H108" s="457"/>
    </row>
    <row r="109" spans="1:8" s="116" customFormat="1" ht="15.75">
      <c r="A109" s="1069"/>
      <c r="B109" s="20"/>
      <c r="C109" s="195" t="s">
        <v>701</v>
      </c>
      <c r="D109" s="28"/>
      <c r="E109" s="306"/>
      <c r="F109" s="307"/>
      <c r="G109" s="322"/>
      <c r="H109" s="457"/>
    </row>
    <row r="110" spans="1:8" s="116" customFormat="1" ht="12.75">
      <c r="A110" s="1069"/>
      <c r="B110" s="20"/>
      <c r="C110" s="206" t="s">
        <v>96</v>
      </c>
      <c r="D110" s="28">
        <v>310</v>
      </c>
      <c r="E110" s="306">
        <f t="shared" si="12"/>
        <v>4189.185</v>
      </c>
      <c r="F110" s="307">
        <f t="shared" si="13"/>
        <v>5236</v>
      </c>
      <c r="G110" s="322">
        <f t="shared" si="14"/>
        <v>6283.2</v>
      </c>
      <c r="H110" s="457"/>
    </row>
    <row r="111" spans="1:8" s="116" customFormat="1" ht="24" customHeight="1">
      <c r="A111" s="1069"/>
      <c r="B111" s="20"/>
      <c r="C111" s="551" t="s">
        <v>717</v>
      </c>
      <c r="D111" s="28"/>
      <c r="E111" s="306"/>
      <c r="F111" s="307"/>
      <c r="G111" s="322"/>
      <c r="H111" s="457"/>
    </row>
    <row r="112" spans="1:8" s="116" customFormat="1" ht="14.25" customHeight="1">
      <c r="A112" s="1069"/>
      <c r="B112" s="20"/>
      <c r="C112" s="866" t="s">
        <v>857</v>
      </c>
      <c r="D112" s="525">
        <v>240</v>
      </c>
      <c r="E112" s="416">
        <f t="shared" si="12"/>
        <v>3243.2400000000002</v>
      </c>
      <c r="F112" s="501">
        <f t="shared" si="13"/>
        <v>4054</v>
      </c>
      <c r="G112" s="861">
        <f t="shared" si="14"/>
        <v>4864.8</v>
      </c>
      <c r="H112" s="457"/>
    </row>
    <row r="113" spans="1:8" s="116" customFormat="1" ht="14.25" customHeight="1">
      <c r="A113" s="1069"/>
      <c r="B113" s="20"/>
      <c r="C113" s="866" t="s">
        <v>858</v>
      </c>
      <c r="D113" s="525">
        <v>240</v>
      </c>
      <c r="E113" s="416">
        <f t="shared" si="12"/>
        <v>3243.2400000000002</v>
      </c>
      <c r="F113" s="501">
        <f t="shared" si="13"/>
        <v>4054</v>
      </c>
      <c r="G113" s="861">
        <f t="shared" si="14"/>
        <v>4864.8</v>
      </c>
      <c r="H113" s="457"/>
    </row>
    <row r="114" spans="1:8" s="116" customFormat="1" ht="14.25" customHeight="1">
      <c r="A114" s="1069"/>
      <c r="B114" s="20"/>
      <c r="C114" s="866" t="s">
        <v>859</v>
      </c>
      <c r="D114" s="525">
        <v>240</v>
      </c>
      <c r="E114" s="416">
        <f t="shared" si="12"/>
        <v>3243.2400000000002</v>
      </c>
      <c r="F114" s="501">
        <f t="shared" si="13"/>
        <v>4054</v>
      </c>
      <c r="G114" s="861">
        <f t="shared" si="14"/>
        <v>4864.8</v>
      </c>
      <c r="H114" s="457"/>
    </row>
    <row r="115" spans="1:8" s="116" customFormat="1" ht="26.25" customHeight="1">
      <c r="A115" s="1069"/>
      <c r="B115" s="20"/>
      <c r="C115" s="551" t="s">
        <v>718</v>
      </c>
      <c r="D115" s="28"/>
      <c r="E115" s="306"/>
      <c r="F115" s="307"/>
      <c r="G115" s="322"/>
      <c r="H115" s="457"/>
    </row>
    <row r="116" spans="1:8" s="116" customFormat="1" ht="14.25" customHeight="1">
      <c r="A116" s="1069"/>
      <c r="B116" s="20"/>
      <c r="C116" s="866" t="s">
        <v>857</v>
      </c>
      <c r="D116" s="525">
        <v>240</v>
      </c>
      <c r="E116" s="416">
        <f t="shared" si="12"/>
        <v>3243.2400000000002</v>
      </c>
      <c r="F116" s="501">
        <f t="shared" si="13"/>
        <v>4054</v>
      </c>
      <c r="G116" s="861">
        <f t="shared" si="14"/>
        <v>4864.8</v>
      </c>
      <c r="H116" s="457"/>
    </row>
    <row r="117" spans="1:8" s="116" customFormat="1" ht="14.25" customHeight="1">
      <c r="A117" s="1069"/>
      <c r="B117" s="20"/>
      <c r="C117" s="866" t="s">
        <v>858</v>
      </c>
      <c r="D117" s="525">
        <v>240</v>
      </c>
      <c r="E117" s="416">
        <f t="shared" si="12"/>
        <v>3243.2400000000002</v>
      </c>
      <c r="F117" s="501">
        <f t="shared" si="13"/>
        <v>4054</v>
      </c>
      <c r="G117" s="861">
        <f t="shared" si="14"/>
        <v>4864.8</v>
      </c>
      <c r="H117" s="457"/>
    </row>
    <row r="118" spans="1:8" s="116" customFormat="1" ht="14.25" customHeight="1">
      <c r="A118" s="1069"/>
      <c r="B118" s="20"/>
      <c r="C118" s="866" t="s">
        <v>859</v>
      </c>
      <c r="D118" s="525">
        <v>240</v>
      </c>
      <c r="E118" s="416">
        <f t="shared" si="12"/>
        <v>3243.2400000000002</v>
      </c>
      <c r="F118" s="501">
        <f t="shared" si="13"/>
        <v>4054</v>
      </c>
      <c r="G118" s="861">
        <f t="shared" si="14"/>
        <v>4864.8</v>
      </c>
      <c r="H118" s="457"/>
    </row>
    <row r="119" spans="1:8" s="116" customFormat="1" ht="14.25" customHeight="1">
      <c r="A119" s="1069"/>
      <c r="B119" s="20"/>
      <c r="C119" s="133" t="s">
        <v>658</v>
      </c>
      <c r="D119" s="28"/>
      <c r="E119" s="325"/>
      <c r="F119" s="307"/>
      <c r="G119" s="322"/>
      <c r="H119" s="457"/>
    </row>
    <row r="120" spans="1:8" s="116" customFormat="1" ht="24" customHeight="1">
      <c r="A120" s="1069"/>
      <c r="B120" s="20"/>
      <c r="C120" s="561" t="s">
        <v>168</v>
      </c>
      <c r="D120" s="525"/>
      <c r="E120" s="555"/>
      <c r="F120" s="501"/>
      <c r="G120" s="322"/>
      <c r="H120" s="552"/>
    </row>
    <row r="121" spans="1:8" s="116" customFormat="1" ht="40.5" customHeight="1">
      <c r="A121" s="1069"/>
      <c r="B121" s="20"/>
      <c r="C121" s="143" t="s">
        <v>807</v>
      </c>
      <c r="D121" s="38">
        <v>60</v>
      </c>
      <c r="E121" s="306">
        <f>D121*$H$18</f>
        <v>747.18</v>
      </c>
      <c r="F121" s="307">
        <f>ROUND(E121*1.25,0)</f>
        <v>934</v>
      </c>
      <c r="G121" s="322">
        <f t="shared" si="14"/>
        <v>1120.8</v>
      </c>
      <c r="H121" s="382"/>
    </row>
    <row r="122" spans="1:8" s="116" customFormat="1" ht="12.75">
      <c r="A122" s="1069"/>
      <c r="B122" s="20"/>
      <c r="C122" s="203" t="s">
        <v>125</v>
      </c>
      <c r="D122" s="38">
        <v>60</v>
      </c>
      <c r="E122" s="306">
        <f aca="true" t="shared" si="15" ref="E122:E132">D122*$H$18</f>
        <v>747.18</v>
      </c>
      <c r="F122" s="307">
        <f aca="true" t="shared" si="16" ref="F122:F132">ROUND(E122*1.25,0)</f>
        <v>934</v>
      </c>
      <c r="G122" s="322">
        <f t="shared" si="14"/>
        <v>1120.8</v>
      </c>
      <c r="H122" s="382"/>
    </row>
    <row r="123" spans="1:8" s="116" customFormat="1" ht="23.25" customHeight="1">
      <c r="A123" s="1069"/>
      <c r="B123" s="20"/>
      <c r="C123" s="143" t="s">
        <v>169</v>
      </c>
      <c r="D123" s="38">
        <v>45</v>
      </c>
      <c r="E123" s="306">
        <f t="shared" si="15"/>
        <v>560.385</v>
      </c>
      <c r="F123" s="307">
        <f t="shared" si="16"/>
        <v>700</v>
      </c>
      <c r="G123" s="322">
        <f t="shared" si="14"/>
        <v>840</v>
      </c>
      <c r="H123" s="382"/>
    </row>
    <row r="124" spans="1:8" s="116" customFormat="1" ht="12.75">
      <c r="A124" s="1069"/>
      <c r="B124" s="20"/>
      <c r="C124" s="191" t="s">
        <v>170</v>
      </c>
      <c r="D124" s="38">
        <v>35</v>
      </c>
      <c r="E124" s="306">
        <f t="shared" si="15"/>
        <v>435.85499999999996</v>
      </c>
      <c r="F124" s="307">
        <f t="shared" si="16"/>
        <v>545</v>
      </c>
      <c r="G124" s="322">
        <f t="shared" si="14"/>
        <v>654</v>
      </c>
      <c r="H124" s="382"/>
    </row>
    <row r="125" spans="1:8" s="116" customFormat="1" ht="37.5" customHeight="1">
      <c r="A125" s="1069"/>
      <c r="B125" s="20"/>
      <c r="C125" s="146" t="s">
        <v>77</v>
      </c>
      <c r="D125" s="38">
        <v>60</v>
      </c>
      <c r="E125" s="306">
        <f t="shared" si="15"/>
        <v>747.18</v>
      </c>
      <c r="F125" s="307">
        <f t="shared" si="16"/>
        <v>934</v>
      </c>
      <c r="G125" s="322">
        <f t="shared" si="14"/>
        <v>1120.8</v>
      </c>
      <c r="H125" s="382"/>
    </row>
    <row r="126" spans="1:8" s="116" customFormat="1" ht="12.75">
      <c r="A126" s="1069"/>
      <c r="B126" s="20"/>
      <c r="C126" s="561" t="s">
        <v>171</v>
      </c>
      <c r="D126" s="525"/>
      <c r="E126" s="306"/>
      <c r="F126" s="501"/>
      <c r="G126" s="322"/>
      <c r="H126" s="553"/>
    </row>
    <row r="127" spans="1:8" s="116" customFormat="1" ht="39.75" customHeight="1">
      <c r="A127" s="1069"/>
      <c r="B127" s="20"/>
      <c r="C127" s="146" t="s">
        <v>173</v>
      </c>
      <c r="D127" s="38">
        <v>60</v>
      </c>
      <c r="E127" s="306">
        <f t="shared" si="15"/>
        <v>747.18</v>
      </c>
      <c r="F127" s="307">
        <f t="shared" si="16"/>
        <v>934</v>
      </c>
      <c r="G127" s="322">
        <f t="shared" si="14"/>
        <v>1120.8</v>
      </c>
      <c r="H127" s="382"/>
    </row>
    <row r="128" spans="1:8" s="116" customFormat="1" ht="42.75" customHeight="1">
      <c r="A128" s="1069"/>
      <c r="B128" s="20"/>
      <c r="C128" s="140" t="s">
        <v>56</v>
      </c>
      <c r="D128" s="38">
        <v>60</v>
      </c>
      <c r="E128" s="306">
        <f t="shared" si="15"/>
        <v>747.18</v>
      </c>
      <c r="F128" s="307">
        <f t="shared" si="16"/>
        <v>934</v>
      </c>
      <c r="G128" s="322">
        <f t="shared" si="14"/>
        <v>1120.8</v>
      </c>
      <c r="H128" s="382"/>
    </row>
    <row r="129" spans="1:8" s="116" customFormat="1" ht="12.75">
      <c r="A129" s="1069"/>
      <c r="B129" s="20"/>
      <c r="C129" s="208" t="s">
        <v>125</v>
      </c>
      <c r="D129" s="38">
        <v>60</v>
      </c>
      <c r="E129" s="306">
        <f t="shared" si="15"/>
        <v>747.18</v>
      </c>
      <c r="F129" s="307">
        <f t="shared" si="16"/>
        <v>934</v>
      </c>
      <c r="G129" s="322">
        <f t="shared" si="14"/>
        <v>1120.8</v>
      </c>
      <c r="H129" s="382"/>
    </row>
    <row r="130" spans="1:8" s="116" customFormat="1" ht="24.75" customHeight="1">
      <c r="A130" s="1069"/>
      <c r="B130" s="20"/>
      <c r="C130" s="197" t="s">
        <v>174</v>
      </c>
      <c r="D130" s="38">
        <v>45</v>
      </c>
      <c r="E130" s="306">
        <f t="shared" si="15"/>
        <v>560.385</v>
      </c>
      <c r="F130" s="307">
        <f t="shared" si="16"/>
        <v>700</v>
      </c>
      <c r="G130" s="322">
        <f t="shared" si="14"/>
        <v>840</v>
      </c>
      <c r="H130" s="382"/>
    </row>
    <row r="131" spans="1:8" s="116" customFormat="1" ht="12.75">
      <c r="A131" s="1069"/>
      <c r="B131" s="20"/>
      <c r="C131" s="562" t="s">
        <v>175</v>
      </c>
      <c r="D131" s="525"/>
      <c r="E131" s="306"/>
      <c r="F131" s="501"/>
      <c r="G131" s="322"/>
      <c r="H131" s="553"/>
    </row>
    <row r="132" spans="1:8" s="116" customFormat="1" ht="28.5" customHeight="1">
      <c r="A132" s="1069"/>
      <c r="B132" s="20"/>
      <c r="C132" s="146" t="s">
        <v>176</v>
      </c>
      <c r="D132" s="38">
        <v>45</v>
      </c>
      <c r="E132" s="306">
        <f t="shared" si="15"/>
        <v>560.385</v>
      </c>
      <c r="F132" s="307">
        <f t="shared" si="16"/>
        <v>700</v>
      </c>
      <c r="G132" s="322">
        <f t="shared" si="14"/>
        <v>840</v>
      </c>
      <c r="H132" s="382"/>
    </row>
    <row r="133" spans="1:8" s="116" customFormat="1" ht="18" customHeight="1">
      <c r="A133" s="1069"/>
      <c r="B133" s="20"/>
      <c r="C133" s="209" t="s">
        <v>681</v>
      </c>
      <c r="D133" s="38"/>
      <c r="E133" s="321"/>
      <c r="F133" s="307"/>
      <c r="G133" s="322"/>
      <c r="H133" s="382"/>
    </row>
    <row r="134" spans="1:8" s="116" customFormat="1" ht="12.75">
      <c r="A134" s="1069"/>
      <c r="B134" s="20"/>
      <c r="C134" s="143" t="s">
        <v>712</v>
      </c>
      <c r="D134" s="23">
        <v>170</v>
      </c>
      <c r="E134" s="306">
        <f>D134*$H$19</f>
        <v>2224.11</v>
      </c>
      <c r="F134" s="307">
        <f>ROUND(E134*1.25,0)</f>
        <v>2780</v>
      </c>
      <c r="G134" s="322">
        <f t="shared" si="14"/>
        <v>3336</v>
      </c>
      <c r="H134" s="467"/>
    </row>
    <row r="135" spans="1:8" s="116" customFormat="1" ht="13.5" thickBot="1">
      <c r="A135" s="1122"/>
      <c r="B135" s="20"/>
      <c r="C135" s="146" t="s">
        <v>713</v>
      </c>
      <c r="D135" s="101">
        <v>590</v>
      </c>
      <c r="E135" s="306">
        <f>D135*$H$19</f>
        <v>7718.970000000001</v>
      </c>
      <c r="F135" s="326">
        <f>ROUND(E135*1.25,0)</f>
        <v>9649</v>
      </c>
      <c r="G135" s="322">
        <f t="shared" si="14"/>
        <v>11578.8</v>
      </c>
      <c r="H135" s="467"/>
    </row>
    <row r="136" spans="1:8" s="116" customFormat="1" ht="77.25" customHeight="1" thickBot="1">
      <c r="A136" s="1117" t="s">
        <v>284</v>
      </c>
      <c r="B136" s="87" t="s">
        <v>808</v>
      </c>
      <c r="C136" s="336"/>
      <c r="D136" s="99"/>
      <c r="E136" s="102"/>
      <c r="F136" s="313"/>
      <c r="G136" s="331"/>
      <c r="H136" s="466"/>
    </row>
    <row r="137" spans="1:8" s="116" customFormat="1" ht="16.5" customHeight="1">
      <c r="A137" s="1069"/>
      <c r="B137" s="20"/>
      <c r="C137" s="139" t="s">
        <v>700</v>
      </c>
      <c r="D137" s="100"/>
      <c r="E137" s="103"/>
      <c r="F137" s="307"/>
      <c r="G137" s="333"/>
      <c r="H137" s="466"/>
    </row>
    <row r="138" spans="1:8" s="116" customFormat="1" ht="12.75">
      <c r="A138" s="1069"/>
      <c r="B138" s="20"/>
      <c r="C138" s="863" t="s">
        <v>896</v>
      </c>
      <c r="D138" s="864">
        <v>20</v>
      </c>
      <c r="E138" s="416">
        <f aca="true" t="shared" si="17" ref="E138:E143">D138*$H$17</f>
        <v>270.27</v>
      </c>
      <c r="F138" s="501">
        <f aca="true" t="shared" si="18" ref="F138:F143">ROUND(E138*1.25,0)</f>
        <v>338</v>
      </c>
      <c r="G138" s="861">
        <f aca="true" t="shared" si="19" ref="G138:G143">F138*1.2</f>
        <v>405.59999999999997</v>
      </c>
      <c r="H138" s="457"/>
    </row>
    <row r="139" spans="1:8" s="116" customFormat="1" ht="12.75">
      <c r="A139" s="1069"/>
      <c r="B139" s="20"/>
      <c r="C139" s="877" t="s">
        <v>866</v>
      </c>
      <c r="D139" s="864">
        <v>20</v>
      </c>
      <c r="E139" s="416">
        <f t="shared" si="17"/>
        <v>270.27</v>
      </c>
      <c r="F139" s="501">
        <f t="shared" si="18"/>
        <v>338</v>
      </c>
      <c r="G139" s="861">
        <f t="shared" si="19"/>
        <v>405.59999999999997</v>
      </c>
      <c r="H139" s="457"/>
    </row>
    <row r="140" spans="1:8" s="116" customFormat="1" ht="12.75">
      <c r="A140" s="1069"/>
      <c r="B140" s="20"/>
      <c r="C140" s="877" t="s">
        <v>766</v>
      </c>
      <c r="D140" s="864">
        <v>20</v>
      </c>
      <c r="E140" s="416">
        <f t="shared" si="17"/>
        <v>270.27</v>
      </c>
      <c r="F140" s="501">
        <f t="shared" si="18"/>
        <v>338</v>
      </c>
      <c r="G140" s="861">
        <f t="shared" si="19"/>
        <v>405.59999999999997</v>
      </c>
      <c r="H140" s="457"/>
    </row>
    <row r="141" spans="1:8" s="116" customFormat="1" ht="12.75">
      <c r="A141" s="1069"/>
      <c r="B141" s="20"/>
      <c r="C141" s="877" t="s">
        <v>870</v>
      </c>
      <c r="D141" s="864">
        <v>20</v>
      </c>
      <c r="E141" s="416">
        <f t="shared" si="17"/>
        <v>270.27</v>
      </c>
      <c r="F141" s="501">
        <f t="shared" si="18"/>
        <v>338</v>
      </c>
      <c r="G141" s="861">
        <f t="shared" si="19"/>
        <v>405.59999999999997</v>
      </c>
      <c r="H141" s="457"/>
    </row>
    <row r="142" spans="1:8" s="116" customFormat="1" ht="12.75">
      <c r="A142" s="1069"/>
      <c r="B142" s="20"/>
      <c r="C142" s="877" t="s">
        <v>869</v>
      </c>
      <c r="D142" s="864">
        <v>20</v>
      </c>
      <c r="E142" s="416">
        <f t="shared" si="17"/>
        <v>270.27</v>
      </c>
      <c r="F142" s="501">
        <f t="shared" si="18"/>
        <v>338</v>
      </c>
      <c r="G142" s="861">
        <f t="shared" si="19"/>
        <v>405.59999999999997</v>
      </c>
      <c r="H142" s="457"/>
    </row>
    <row r="143" spans="1:8" s="116" customFormat="1" ht="12.75">
      <c r="A143" s="1069"/>
      <c r="B143" s="20"/>
      <c r="C143" s="877" t="s">
        <v>903</v>
      </c>
      <c r="D143" s="864">
        <v>20</v>
      </c>
      <c r="E143" s="416">
        <f t="shared" si="17"/>
        <v>270.27</v>
      </c>
      <c r="F143" s="501">
        <f t="shared" si="18"/>
        <v>338</v>
      </c>
      <c r="G143" s="861">
        <f t="shared" si="19"/>
        <v>405.59999999999997</v>
      </c>
      <c r="H143" s="457"/>
    </row>
    <row r="144" spans="1:8" s="116" customFormat="1" ht="18" customHeight="1">
      <c r="A144" s="1069"/>
      <c r="B144" s="20"/>
      <c r="C144" s="207" t="s">
        <v>682</v>
      </c>
      <c r="D144" s="26"/>
      <c r="E144" s="306"/>
      <c r="F144" s="307"/>
      <c r="G144" s="322"/>
      <c r="H144" s="457"/>
    </row>
    <row r="145" spans="1:8" s="116" customFormat="1" ht="12.75">
      <c r="A145" s="1069"/>
      <c r="B145" s="20"/>
      <c r="C145" s="206" t="s">
        <v>177</v>
      </c>
      <c r="D145" s="26">
        <v>65</v>
      </c>
      <c r="E145" s="306">
        <f aca="true" t="shared" si="20" ref="E145:E176">D145*$H$17</f>
        <v>878.3775</v>
      </c>
      <c r="F145" s="307">
        <f aca="true" t="shared" si="21" ref="F145:F178">ROUND(E145*1.25,0)</f>
        <v>1098</v>
      </c>
      <c r="G145" s="322">
        <f aca="true" t="shared" si="22" ref="G145:G197">F145*1.2</f>
        <v>1317.6</v>
      </c>
      <c r="H145" s="457"/>
    </row>
    <row r="146" spans="1:8" s="116" customFormat="1" ht="12.75">
      <c r="A146" s="1069"/>
      <c r="B146" s="20"/>
      <c r="C146" s="206" t="s">
        <v>178</v>
      </c>
      <c r="D146" s="26">
        <v>45</v>
      </c>
      <c r="E146" s="306">
        <f t="shared" si="20"/>
        <v>608.1075000000001</v>
      </c>
      <c r="F146" s="307">
        <f t="shared" si="21"/>
        <v>760</v>
      </c>
      <c r="G146" s="322">
        <f t="shared" si="22"/>
        <v>912</v>
      </c>
      <c r="H146" s="457"/>
    </row>
    <row r="147" spans="1:8" s="116" customFormat="1" ht="12.75">
      <c r="A147" s="1069"/>
      <c r="B147" s="20"/>
      <c r="C147" s="206" t="s">
        <v>695</v>
      </c>
      <c r="D147" s="26">
        <v>30</v>
      </c>
      <c r="E147" s="306">
        <f t="shared" si="20"/>
        <v>405.40500000000003</v>
      </c>
      <c r="F147" s="307">
        <f t="shared" si="21"/>
        <v>507</v>
      </c>
      <c r="G147" s="322">
        <f t="shared" si="22"/>
        <v>608.4</v>
      </c>
      <c r="H147" s="457"/>
    </row>
    <row r="148" spans="1:8" s="116" customFormat="1" ht="12.75">
      <c r="A148" s="1069"/>
      <c r="B148" s="20"/>
      <c r="C148" s="140" t="s">
        <v>227</v>
      </c>
      <c r="D148" s="73">
        <v>165</v>
      </c>
      <c r="E148" s="306">
        <f t="shared" si="20"/>
        <v>2229.7275</v>
      </c>
      <c r="F148" s="307">
        <f t="shared" si="21"/>
        <v>2787</v>
      </c>
      <c r="G148" s="322">
        <f t="shared" si="22"/>
        <v>3344.4</v>
      </c>
      <c r="H148" s="457"/>
    </row>
    <row r="149" spans="1:8" s="116" customFormat="1" ht="12.75">
      <c r="A149" s="1069"/>
      <c r="B149" s="20"/>
      <c r="C149" s="140" t="s">
        <v>496</v>
      </c>
      <c r="D149" s="26">
        <v>195</v>
      </c>
      <c r="E149" s="306">
        <f t="shared" si="20"/>
        <v>2635.1325</v>
      </c>
      <c r="F149" s="307">
        <f t="shared" si="21"/>
        <v>3294</v>
      </c>
      <c r="G149" s="322">
        <f t="shared" si="22"/>
        <v>3952.7999999999997</v>
      </c>
      <c r="H149" s="457"/>
    </row>
    <row r="150" spans="1:8" s="116" customFormat="1" ht="25.5">
      <c r="A150" s="1069"/>
      <c r="B150" s="20"/>
      <c r="C150" s="206" t="s">
        <v>495</v>
      </c>
      <c r="D150" s="26">
        <v>60</v>
      </c>
      <c r="E150" s="306">
        <f t="shared" si="20"/>
        <v>810.8100000000001</v>
      </c>
      <c r="F150" s="307">
        <f t="shared" si="21"/>
        <v>1014</v>
      </c>
      <c r="G150" s="322">
        <f t="shared" si="22"/>
        <v>1216.8</v>
      </c>
      <c r="H150" s="457"/>
    </row>
    <row r="151" spans="1:8" s="116" customFormat="1" ht="12.75">
      <c r="A151" s="1069"/>
      <c r="B151" s="20"/>
      <c r="C151" s="206" t="s">
        <v>497</v>
      </c>
      <c r="D151" s="26">
        <v>30</v>
      </c>
      <c r="E151" s="306">
        <f t="shared" si="20"/>
        <v>405.40500000000003</v>
      </c>
      <c r="F151" s="307">
        <f t="shared" si="21"/>
        <v>507</v>
      </c>
      <c r="G151" s="322">
        <f t="shared" si="22"/>
        <v>608.4</v>
      </c>
      <c r="H151" s="457"/>
    </row>
    <row r="152" spans="1:8" s="116" customFormat="1" ht="12.75">
      <c r="A152" s="1069"/>
      <c r="B152" s="20"/>
      <c r="C152" s="206" t="s">
        <v>498</v>
      </c>
      <c r="D152" s="26">
        <v>30</v>
      </c>
      <c r="E152" s="306">
        <f t="shared" si="20"/>
        <v>405.40500000000003</v>
      </c>
      <c r="F152" s="307">
        <f t="shared" si="21"/>
        <v>507</v>
      </c>
      <c r="G152" s="322">
        <f t="shared" si="22"/>
        <v>608.4</v>
      </c>
      <c r="H152" s="457"/>
    </row>
    <row r="153" spans="1:8" s="116" customFormat="1" ht="12.75">
      <c r="A153" s="1069"/>
      <c r="B153" s="20"/>
      <c r="C153" s="206" t="s">
        <v>179</v>
      </c>
      <c r="D153" s="26">
        <v>105</v>
      </c>
      <c r="E153" s="306">
        <f t="shared" si="20"/>
        <v>1418.9175</v>
      </c>
      <c r="F153" s="307">
        <f t="shared" si="21"/>
        <v>1774</v>
      </c>
      <c r="G153" s="322">
        <f t="shared" si="22"/>
        <v>2128.7999999999997</v>
      </c>
      <c r="H153" s="457"/>
    </row>
    <row r="154" spans="1:8" s="116" customFormat="1" ht="12.75">
      <c r="A154" s="1069"/>
      <c r="B154" s="20"/>
      <c r="C154" s="206" t="s">
        <v>164</v>
      </c>
      <c r="D154" s="26">
        <v>160</v>
      </c>
      <c r="E154" s="306">
        <f t="shared" si="20"/>
        <v>2162.16</v>
      </c>
      <c r="F154" s="307">
        <f t="shared" si="21"/>
        <v>2703</v>
      </c>
      <c r="G154" s="322">
        <f t="shared" si="22"/>
        <v>3243.6</v>
      </c>
      <c r="H154" s="457"/>
    </row>
    <row r="155" spans="1:8" s="116" customFormat="1" ht="12.75">
      <c r="A155" s="1069"/>
      <c r="B155" s="20"/>
      <c r="C155" s="206" t="s">
        <v>139</v>
      </c>
      <c r="D155" s="26">
        <v>80</v>
      </c>
      <c r="E155" s="306">
        <f t="shared" si="20"/>
        <v>1081.08</v>
      </c>
      <c r="F155" s="307">
        <f t="shared" si="21"/>
        <v>1351</v>
      </c>
      <c r="G155" s="322">
        <f t="shared" si="22"/>
        <v>1621.2</v>
      </c>
      <c r="H155" s="457"/>
    </row>
    <row r="156" spans="1:8" s="116" customFormat="1" ht="12.75">
      <c r="A156" s="1069"/>
      <c r="B156" s="20"/>
      <c r="C156" s="210" t="s">
        <v>499</v>
      </c>
      <c r="D156" s="26">
        <v>250</v>
      </c>
      <c r="E156" s="306">
        <f t="shared" si="20"/>
        <v>3378.375</v>
      </c>
      <c r="F156" s="307">
        <f t="shared" si="21"/>
        <v>4223</v>
      </c>
      <c r="G156" s="322">
        <f t="shared" si="22"/>
        <v>5067.599999999999</v>
      </c>
      <c r="H156" s="457"/>
    </row>
    <row r="157" spans="1:8" s="116" customFormat="1" ht="25.5">
      <c r="A157" s="1069"/>
      <c r="B157" s="20"/>
      <c r="C157" s="211" t="s">
        <v>526</v>
      </c>
      <c r="D157" s="26">
        <v>30</v>
      </c>
      <c r="E157" s="306">
        <f t="shared" si="20"/>
        <v>405.40500000000003</v>
      </c>
      <c r="F157" s="307">
        <f t="shared" si="21"/>
        <v>507</v>
      </c>
      <c r="G157" s="322">
        <f t="shared" si="22"/>
        <v>608.4</v>
      </c>
      <c r="H157" s="457"/>
    </row>
    <row r="158" spans="1:8" s="116" customFormat="1" ht="12.75">
      <c r="A158" s="1069"/>
      <c r="B158" s="20"/>
      <c r="C158" s="210" t="s">
        <v>527</v>
      </c>
      <c r="D158" s="26">
        <v>45</v>
      </c>
      <c r="E158" s="306">
        <f t="shared" si="20"/>
        <v>608.1075000000001</v>
      </c>
      <c r="F158" s="307">
        <f t="shared" si="21"/>
        <v>760</v>
      </c>
      <c r="G158" s="322">
        <f t="shared" si="22"/>
        <v>912</v>
      </c>
      <c r="H158" s="457"/>
    </row>
    <row r="159" spans="1:8" s="116" customFormat="1" ht="12.75">
      <c r="A159" s="1069"/>
      <c r="B159" s="20"/>
      <c r="C159" s="212" t="s">
        <v>528</v>
      </c>
      <c r="D159" s="26">
        <v>100</v>
      </c>
      <c r="E159" s="306">
        <f t="shared" si="20"/>
        <v>1351.3500000000001</v>
      </c>
      <c r="F159" s="307">
        <f t="shared" si="21"/>
        <v>1689</v>
      </c>
      <c r="G159" s="322">
        <f t="shared" si="22"/>
        <v>2026.8</v>
      </c>
      <c r="H159" s="457"/>
    </row>
    <row r="160" spans="1:8" s="116" customFormat="1" ht="12.75">
      <c r="A160" s="1069"/>
      <c r="B160" s="20"/>
      <c r="C160" s="212" t="s">
        <v>690</v>
      </c>
      <c r="D160" s="26">
        <v>120</v>
      </c>
      <c r="E160" s="306">
        <f t="shared" si="20"/>
        <v>1621.6200000000001</v>
      </c>
      <c r="F160" s="307">
        <f t="shared" si="21"/>
        <v>2027</v>
      </c>
      <c r="G160" s="322">
        <f t="shared" si="22"/>
        <v>2432.4</v>
      </c>
      <c r="H160" s="457"/>
    </row>
    <row r="161" spans="1:8" s="116" customFormat="1" ht="12.75">
      <c r="A161" s="1069"/>
      <c r="B161" s="20"/>
      <c r="C161" s="212" t="s">
        <v>190</v>
      </c>
      <c r="D161" s="26">
        <v>335</v>
      </c>
      <c r="E161" s="306">
        <f t="shared" si="20"/>
        <v>4527.0225</v>
      </c>
      <c r="F161" s="307">
        <f t="shared" si="21"/>
        <v>5659</v>
      </c>
      <c r="G161" s="322">
        <f t="shared" si="22"/>
        <v>6790.8</v>
      </c>
      <c r="H161" s="457"/>
    </row>
    <row r="162" spans="1:8" s="116" customFormat="1" ht="12.75">
      <c r="A162" s="1069"/>
      <c r="B162" s="20"/>
      <c r="C162" s="206" t="s">
        <v>96</v>
      </c>
      <c r="D162" s="28">
        <v>310</v>
      </c>
      <c r="E162" s="306">
        <f t="shared" si="20"/>
        <v>4189.185</v>
      </c>
      <c r="F162" s="307">
        <f t="shared" si="21"/>
        <v>5236</v>
      </c>
      <c r="G162" s="322">
        <f t="shared" si="22"/>
        <v>6283.2</v>
      </c>
      <c r="H162" s="457"/>
    </row>
    <row r="163" spans="1:8" s="116" customFormat="1" ht="12.75">
      <c r="A163" s="1069"/>
      <c r="B163" s="20"/>
      <c r="C163" s="206" t="s">
        <v>974</v>
      </c>
      <c r="D163" s="28">
        <v>160</v>
      </c>
      <c r="E163" s="306">
        <f t="shared" si="20"/>
        <v>2162.16</v>
      </c>
      <c r="F163" s="307">
        <f t="shared" si="21"/>
        <v>2703</v>
      </c>
      <c r="G163" s="322">
        <f t="shared" si="22"/>
        <v>3243.6</v>
      </c>
      <c r="H163" s="457"/>
    </row>
    <row r="164" spans="1:8" s="116" customFormat="1" ht="12.75">
      <c r="A164" s="1069"/>
      <c r="B164" s="20"/>
      <c r="C164" s="212" t="s">
        <v>529</v>
      </c>
      <c r="D164" s="26">
        <v>70</v>
      </c>
      <c r="E164" s="306">
        <f t="shared" si="20"/>
        <v>945.945</v>
      </c>
      <c r="F164" s="307">
        <f t="shared" si="21"/>
        <v>1182</v>
      </c>
      <c r="G164" s="322">
        <f t="shared" si="22"/>
        <v>1418.3999999999999</v>
      </c>
      <c r="H164" s="457"/>
    </row>
    <row r="165" spans="1:8" s="116" customFormat="1" ht="15.75">
      <c r="A165" s="1069"/>
      <c r="B165" s="20"/>
      <c r="C165" s="184" t="s">
        <v>157</v>
      </c>
      <c r="D165" s="26"/>
      <c r="E165" s="306"/>
      <c r="F165" s="307"/>
      <c r="G165" s="322"/>
      <c r="H165" s="457"/>
    </row>
    <row r="166" spans="1:8" s="116" customFormat="1" ht="12.75">
      <c r="A166" s="1069"/>
      <c r="B166" s="20"/>
      <c r="C166" s="185" t="s">
        <v>46</v>
      </c>
      <c r="D166" s="26">
        <v>100</v>
      </c>
      <c r="E166" s="306">
        <f t="shared" si="20"/>
        <v>1351.3500000000001</v>
      </c>
      <c r="F166" s="307">
        <f t="shared" si="21"/>
        <v>1689</v>
      </c>
      <c r="G166" s="322">
        <f t="shared" si="22"/>
        <v>2026.8</v>
      </c>
      <c r="H166" s="457"/>
    </row>
    <row r="167" spans="1:8" s="116" customFormat="1" ht="15.75">
      <c r="A167" s="1069"/>
      <c r="B167" s="20"/>
      <c r="C167" s="186" t="s">
        <v>701</v>
      </c>
      <c r="D167" s="26"/>
      <c r="E167" s="306"/>
      <c r="F167" s="307"/>
      <c r="G167" s="322"/>
      <c r="H167" s="457"/>
    </row>
    <row r="168" spans="1:8" s="116" customFormat="1" ht="12.75">
      <c r="A168" s="1069"/>
      <c r="B168" s="20"/>
      <c r="C168" s="140" t="s">
        <v>702</v>
      </c>
      <c r="D168" s="28">
        <v>350</v>
      </c>
      <c r="E168" s="306">
        <f t="shared" si="20"/>
        <v>4729.725</v>
      </c>
      <c r="F168" s="307">
        <f t="shared" si="21"/>
        <v>5912</v>
      </c>
      <c r="G168" s="322">
        <f t="shared" si="22"/>
        <v>7094.4</v>
      </c>
      <c r="H168" s="457"/>
    </row>
    <row r="169" spans="1:8" s="116" customFormat="1" ht="38.25">
      <c r="A169" s="1069"/>
      <c r="B169" s="20"/>
      <c r="C169" s="551" t="s">
        <v>717</v>
      </c>
      <c r="D169" s="28"/>
      <c r="E169" s="306"/>
      <c r="F169" s="307"/>
      <c r="G169" s="322"/>
      <c r="H169" s="457"/>
    </row>
    <row r="170" spans="1:8" s="116" customFormat="1" ht="12" customHeight="1">
      <c r="A170" s="1069"/>
      <c r="B170" s="20"/>
      <c r="C170" s="866" t="s">
        <v>857</v>
      </c>
      <c r="D170" s="525">
        <v>240</v>
      </c>
      <c r="E170" s="416">
        <f t="shared" si="20"/>
        <v>3243.2400000000002</v>
      </c>
      <c r="F170" s="501">
        <f t="shared" si="21"/>
        <v>4054</v>
      </c>
      <c r="G170" s="861">
        <f t="shared" si="22"/>
        <v>4864.8</v>
      </c>
      <c r="H170" s="457"/>
    </row>
    <row r="171" spans="1:8" s="116" customFormat="1" ht="12" customHeight="1">
      <c r="A171" s="1069"/>
      <c r="B171" s="20"/>
      <c r="C171" s="866" t="s">
        <v>858</v>
      </c>
      <c r="D171" s="525">
        <v>240</v>
      </c>
      <c r="E171" s="416">
        <f t="shared" si="20"/>
        <v>3243.2400000000002</v>
      </c>
      <c r="F171" s="501">
        <f t="shared" si="21"/>
        <v>4054</v>
      </c>
      <c r="G171" s="861">
        <f t="shared" si="22"/>
        <v>4864.8</v>
      </c>
      <c r="H171" s="457"/>
    </row>
    <row r="172" spans="1:8" s="116" customFormat="1" ht="12" customHeight="1">
      <c r="A172" s="1069"/>
      <c r="B172" s="20"/>
      <c r="C172" s="866" t="s">
        <v>859</v>
      </c>
      <c r="D172" s="525">
        <v>240</v>
      </c>
      <c r="E172" s="416">
        <f t="shared" si="20"/>
        <v>3243.2400000000002</v>
      </c>
      <c r="F172" s="501">
        <f t="shared" si="21"/>
        <v>4054</v>
      </c>
      <c r="G172" s="861">
        <f t="shared" si="22"/>
        <v>4864.8</v>
      </c>
      <c r="H172" s="457"/>
    </row>
    <row r="173" spans="1:8" s="116" customFormat="1" ht="30" customHeight="1">
      <c r="A173" s="1069"/>
      <c r="B173" s="20"/>
      <c r="C173" s="551" t="s">
        <v>718</v>
      </c>
      <c r="D173" s="28"/>
      <c r="E173" s="306"/>
      <c r="F173" s="307"/>
      <c r="G173" s="322"/>
      <c r="H173" s="457"/>
    </row>
    <row r="174" spans="1:8" s="116" customFormat="1" ht="15" customHeight="1">
      <c r="A174" s="1069"/>
      <c r="B174" s="20"/>
      <c r="C174" s="866" t="s">
        <v>857</v>
      </c>
      <c r="D174" s="525">
        <v>240</v>
      </c>
      <c r="E174" s="416">
        <f t="shared" si="20"/>
        <v>3243.2400000000002</v>
      </c>
      <c r="F174" s="501">
        <f t="shared" si="21"/>
        <v>4054</v>
      </c>
      <c r="G174" s="861">
        <f t="shared" si="22"/>
        <v>4864.8</v>
      </c>
      <c r="H174" s="457"/>
    </row>
    <row r="175" spans="1:8" s="116" customFormat="1" ht="15" customHeight="1">
      <c r="A175" s="1069"/>
      <c r="B175" s="20"/>
      <c r="C175" s="866" t="s">
        <v>858</v>
      </c>
      <c r="D175" s="525">
        <v>240</v>
      </c>
      <c r="E175" s="416">
        <f t="shared" si="20"/>
        <v>3243.2400000000002</v>
      </c>
      <c r="F175" s="501">
        <f t="shared" si="21"/>
        <v>4054</v>
      </c>
      <c r="G175" s="861">
        <f t="shared" si="22"/>
        <v>4864.8</v>
      </c>
      <c r="H175" s="457"/>
    </row>
    <row r="176" spans="1:8" s="116" customFormat="1" ht="15" customHeight="1">
      <c r="A176" s="1069"/>
      <c r="B176" s="20"/>
      <c r="C176" s="866" t="s">
        <v>859</v>
      </c>
      <c r="D176" s="525">
        <v>240</v>
      </c>
      <c r="E176" s="416">
        <f t="shared" si="20"/>
        <v>3243.2400000000002</v>
      </c>
      <c r="F176" s="501">
        <f t="shared" si="21"/>
        <v>4054</v>
      </c>
      <c r="G176" s="861">
        <f t="shared" si="22"/>
        <v>4864.8</v>
      </c>
      <c r="H176" s="457"/>
    </row>
    <row r="177" spans="1:8" s="116" customFormat="1" ht="15" customHeight="1">
      <c r="A177" s="1069"/>
      <c r="B177" s="20"/>
      <c r="C177" s="200" t="s">
        <v>158</v>
      </c>
      <c r="D177" s="28"/>
      <c r="E177" s="306"/>
      <c r="F177" s="307"/>
      <c r="G177" s="322"/>
      <c r="H177" s="457"/>
    </row>
    <row r="178" spans="1:8" s="116" customFormat="1" ht="12.75">
      <c r="A178" s="1069"/>
      <c r="B178" s="20"/>
      <c r="C178" s="206" t="s">
        <v>159</v>
      </c>
      <c r="D178" s="38">
        <v>300</v>
      </c>
      <c r="E178" s="306">
        <f>D178*$H$17</f>
        <v>4054.05</v>
      </c>
      <c r="F178" s="307">
        <f t="shared" si="21"/>
        <v>5068</v>
      </c>
      <c r="G178" s="322">
        <f t="shared" si="22"/>
        <v>6081.599999999999</v>
      </c>
      <c r="H178" s="457"/>
    </row>
    <row r="179" spans="1:8" s="116" customFormat="1" ht="31.5">
      <c r="A179" s="1069"/>
      <c r="B179" s="20"/>
      <c r="C179" s="133" t="s">
        <v>658</v>
      </c>
      <c r="D179" s="38"/>
      <c r="E179" s="325"/>
      <c r="F179" s="307"/>
      <c r="G179" s="322"/>
      <c r="H179" s="457"/>
    </row>
    <row r="180" spans="1:8" s="116" customFormat="1" ht="12.75">
      <c r="A180" s="1069"/>
      <c r="B180" s="20"/>
      <c r="C180" s="143" t="s">
        <v>328</v>
      </c>
      <c r="D180" s="38">
        <v>50</v>
      </c>
      <c r="E180" s="306">
        <f>D180*$H$18</f>
        <v>622.65</v>
      </c>
      <c r="F180" s="307">
        <f>ROUND(E180*1.25,0)</f>
        <v>778</v>
      </c>
      <c r="G180" s="322">
        <f t="shared" si="22"/>
        <v>933.5999999999999</v>
      </c>
      <c r="H180" s="382"/>
    </row>
    <row r="181" spans="1:8" s="116" customFormat="1" ht="12.75">
      <c r="A181" s="1069"/>
      <c r="B181" s="20"/>
      <c r="C181" s="143" t="s">
        <v>706</v>
      </c>
      <c r="D181" s="38">
        <v>45</v>
      </c>
      <c r="E181" s="306">
        <f aca="true" t="shared" si="23" ref="E181:E191">D181*$H$18</f>
        <v>560.385</v>
      </c>
      <c r="F181" s="307">
        <f aca="true" t="shared" si="24" ref="F181:F191">ROUND(E181*1.25,0)</f>
        <v>700</v>
      </c>
      <c r="G181" s="322">
        <f t="shared" si="22"/>
        <v>840</v>
      </c>
      <c r="H181" s="382"/>
    </row>
    <row r="182" spans="1:8" s="116" customFormat="1" ht="12.75">
      <c r="A182" s="1069"/>
      <c r="B182" s="20"/>
      <c r="C182" s="143" t="s">
        <v>51</v>
      </c>
      <c r="D182" s="38">
        <v>120</v>
      </c>
      <c r="E182" s="306">
        <f t="shared" si="23"/>
        <v>1494.36</v>
      </c>
      <c r="F182" s="307">
        <f t="shared" si="24"/>
        <v>1868</v>
      </c>
      <c r="G182" s="322">
        <f t="shared" si="22"/>
        <v>2241.6</v>
      </c>
      <c r="H182" s="382"/>
    </row>
    <row r="183" spans="1:8" s="116" customFormat="1" ht="12.75">
      <c r="A183" s="1069"/>
      <c r="B183" s="20"/>
      <c r="C183" s="143" t="s">
        <v>530</v>
      </c>
      <c r="D183" s="38">
        <v>50</v>
      </c>
      <c r="E183" s="306">
        <f t="shared" si="23"/>
        <v>622.65</v>
      </c>
      <c r="F183" s="307">
        <f t="shared" si="24"/>
        <v>778</v>
      </c>
      <c r="G183" s="322">
        <f t="shared" si="22"/>
        <v>933.5999999999999</v>
      </c>
      <c r="H183" s="382"/>
    </row>
    <row r="184" spans="1:8" s="116" customFormat="1" ht="12.75">
      <c r="A184" s="1069"/>
      <c r="B184" s="20"/>
      <c r="C184" s="143" t="s">
        <v>88</v>
      </c>
      <c r="D184" s="38">
        <v>50</v>
      </c>
      <c r="E184" s="306">
        <f t="shared" si="23"/>
        <v>622.65</v>
      </c>
      <c r="F184" s="307">
        <f t="shared" si="24"/>
        <v>778</v>
      </c>
      <c r="G184" s="322">
        <f t="shared" si="22"/>
        <v>933.5999999999999</v>
      </c>
      <c r="H184" s="382"/>
    </row>
    <row r="185" spans="1:8" s="116" customFormat="1" ht="12.75">
      <c r="A185" s="1069"/>
      <c r="B185" s="20"/>
      <c r="C185" s="143" t="s">
        <v>160</v>
      </c>
      <c r="D185" s="38">
        <v>120</v>
      </c>
      <c r="E185" s="306">
        <f t="shared" si="23"/>
        <v>1494.36</v>
      </c>
      <c r="F185" s="307">
        <f t="shared" si="24"/>
        <v>1868</v>
      </c>
      <c r="G185" s="322">
        <f t="shared" si="22"/>
        <v>2241.6</v>
      </c>
      <c r="H185" s="382"/>
    </row>
    <row r="186" spans="1:8" s="116" customFormat="1" ht="12.75">
      <c r="A186" s="1069"/>
      <c r="B186" s="20"/>
      <c r="C186" s="143" t="s">
        <v>129</v>
      </c>
      <c r="D186" s="38">
        <v>45</v>
      </c>
      <c r="E186" s="306">
        <f t="shared" si="23"/>
        <v>560.385</v>
      </c>
      <c r="F186" s="307">
        <f t="shared" si="24"/>
        <v>700</v>
      </c>
      <c r="G186" s="322">
        <f t="shared" si="22"/>
        <v>840</v>
      </c>
      <c r="H186" s="382"/>
    </row>
    <row r="187" spans="1:8" s="116" customFormat="1" ht="24" customHeight="1">
      <c r="A187" s="1069"/>
      <c r="B187" s="20"/>
      <c r="C187" s="561" t="s">
        <v>168</v>
      </c>
      <c r="D187" s="525"/>
      <c r="E187" s="306"/>
      <c r="F187" s="501"/>
      <c r="G187" s="322"/>
      <c r="H187" s="553"/>
    </row>
    <row r="188" spans="1:8" s="116" customFormat="1" ht="41.25" customHeight="1">
      <c r="A188" s="1069"/>
      <c r="B188" s="20"/>
      <c r="C188" s="143" t="s">
        <v>807</v>
      </c>
      <c r="D188" s="38">
        <v>60</v>
      </c>
      <c r="E188" s="306">
        <f t="shared" si="23"/>
        <v>747.18</v>
      </c>
      <c r="F188" s="307">
        <f t="shared" si="24"/>
        <v>934</v>
      </c>
      <c r="G188" s="322">
        <f t="shared" si="22"/>
        <v>1120.8</v>
      </c>
      <c r="H188" s="382"/>
    </row>
    <row r="189" spans="1:8" s="116" customFormat="1" ht="12.75">
      <c r="A189" s="1069"/>
      <c r="B189" s="20"/>
      <c r="C189" s="143" t="s">
        <v>125</v>
      </c>
      <c r="D189" s="38">
        <v>60</v>
      </c>
      <c r="E189" s="306">
        <f t="shared" si="23"/>
        <v>747.18</v>
      </c>
      <c r="F189" s="307">
        <f t="shared" si="24"/>
        <v>934</v>
      </c>
      <c r="G189" s="322">
        <f t="shared" si="22"/>
        <v>1120.8</v>
      </c>
      <c r="H189" s="382"/>
    </row>
    <row r="190" spans="1:8" s="116" customFormat="1" ht="27" customHeight="1">
      <c r="A190" s="1069"/>
      <c r="B190" s="20"/>
      <c r="C190" s="143" t="s">
        <v>449</v>
      </c>
      <c r="D190" s="38">
        <v>45</v>
      </c>
      <c r="E190" s="306">
        <f t="shared" si="23"/>
        <v>560.385</v>
      </c>
      <c r="F190" s="307">
        <f t="shared" si="24"/>
        <v>700</v>
      </c>
      <c r="G190" s="322">
        <f t="shared" si="22"/>
        <v>840</v>
      </c>
      <c r="H190" s="382"/>
    </row>
    <row r="191" spans="1:8" s="116" customFormat="1" ht="12.75">
      <c r="A191" s="1069"/>
      <c r="B191" s="20"/>
      <c r="C191" s="191" t="s">
        <v>170</v>
      </c>
      <c r="D191" s="38">
        <v>35</v>
      </c>
      <c r="E191" s="306">
        <f t="shared" si="23"/>
        <v>435.85499999999996</v>
      </c>
      <c r="F191" s="307">
        <f t="shared" si="24"/>
        <v>545</v>
      </c>
      <c r="G191" s="322">
        <f t="shared" si="22"/>
        <v>654</v>
      </c>
      <c r="H191" s="382"/>
    </row>
    <row r="192" spans="1:8" s="116" customFormat="1" ht="18" customHeight="1">
      <c r="A192" s="1069"/>
      <c r="B192" s="20"/>
      <c r="C192" s="213" t="s">
        <v>710</v>
      </c>
      <c r="D192" s="38"/>
      <c r="E192" s="321"/>
      <c r="F192" s="307"/>
      <c r="G192" s="322"/>
      <c r="H192" s="382"/>
    </row>
    <row r="193" spans="1:8" s="116" customFormat="1" ht="12.75">
      <c r="A193" s="1069"/>
      <c r="B193" s="20"/>
      <c r="C193" s="143" t="s">
        <v>531</v>
      </c>
      <c r="D193" s="38">
        <v>80</v>
      </c>
      <c r="E193" s="306">
        <f>D193*$H$16</f>
        <v>996.24</v>
      </c>
      <c r="F193" s="307">
        <f>ROUND(E193*1.25,0)</f>
        <v>1245</v>
      </c>
      <c r="G193" s="322">
        <f t="shared" si="22"/>
        <v>1494</v>
      </c>
      <c r="H193" s="457"/>
    </row>
    <row r="194" spans="1:8" s="116" customFormat="1" ht="16.5" customHeight="1">
      <c r="A194" s="1069"/>
      <c r="B194" s="20"/>
      <c r="C194" s="143" t="s">
        <v>532</v>
      </c>
      <c r="D194" s="38">
        <v>80</v>
      </c>
      <c r="E194" s="306">
        <f>D194*$H$16</f>
        <v>996.24</v>
      </c>
      <c r="F194" s="307">
        <f>ROUND(E194*1.25,0)</f>
        <v>1245</v>
      </c>
      <c r="G194" s="322">
        <f t="shared" si="22"/>
        <v>1494</v>
      </c>
      <c r="H194" s="457"/>
    </row>
    <row r="195" spans="1:8" s="116" customFormat="1" ht="16.5" customHeight="1">
      <c r="A195" s="1069"/>
      <c r="B195" s="20"/>
      <c r="C195" s="213" t="s">
        <v>681</v>
      </c>
      <c r="D195" s="38"/>
      <c r="E195" s="257"/>
      <c r="F195" s="307"/>
      <c r="G195" s="322"/>
      <c r="H195" s="457"/>
    </row>
    <row r="196" spans="1:8" s="116" customFormat="1" ht="12.75">
      <c r="A196" s="1069"/>
      <c r="B196" s="20"/>
      <c r="C196" s="143" t="s">
        <v>712</v>
      </c>
      <c r="D196" s="23">
        <v>170</v>
      </c>
      <c r="E196" s="306">
        <f>D196*$H$19</f>
        <v>2224.11</v>
      </c>
      <c r="F196" s="307">
        <f>ROUND(E196*1.25,0)</f>
        <v>2780</v>
      </c>
      <c r="G196" s="322">
        <f t="shared" si="22"/>
        <v>3336</v>
      </c>
      <c r="H196" s="467"/>
    </row>
    <row r="197" spans="1:8" s="116" customFormat="1" ht="13.5" thickBot="1">
      <c r="A197" s="1071"/>
      <c r="B197" s="46"/>
      <c r="C197" s="187" t="s">
        <v>713</v>
      </c>
      <c r="D197" s="75">
        <v>590</v>
      </c>
      <c r="E197" s="306">
        <f>D197*$H$19</f>
        <v>7718.970000000001</v>
      </c>
      <c r="F197" s="327">
        <f>ROUND(E197*1.25,0)</f>
        <v>9649</v>
      </c>
      <c r="G197" s="322">
        <f t="shared" si="22"/>
        <v>11578.8</v>
      </c>
      <c r="H197" s="467"/>
    </row>
    <row r="198" spans="1:8" s="116" customFormat="1" ht="26.25" thickBot="1">
      <c r="A198" s="1098" t="s">
        <v>285</v>
      </c>
      <c r="B198" s="87" t="s">
        <v>533</v>
      </c>
      <c r="C198" s="336"/>
      <c r="D198" s="99"/>
      <c r="E198" s="102"/>
      <c r="F198" s="313"/>
      <c r="G198" s="331"/>
      <c r="H198" s="466"/>
    </row>
    <row r="199" spans="1:8" s="116" customFormat="1" ht="17.25" customHeight="1">
      <c r="A199" s="1069"/>
      <c r="B199" s="20"/>
      <c r="C199" s="183" t="s">
        <v>700</v>
      </c>
      <c r="D199" s="100"/>
      <c r="E199" s="103"/>
      <c r="F199" s="307"/>
      <c r="G199" s="333"/>
      <c r="H199" s="466"/>
    </row>
    <row r="200" spans="1:8" s="116" customFormat="1" ht="11.25" customHeight="1">
      <c r="A200" s="1069"/>
      <c r="B200" s="20"/>
      <c r="C200" s="863" t="s">
        <v>896</v>
      </c>
      <c r="D200" s="864">
        <v>20</v>
      </c>
      <c r="E200" s="416">
        <f>D200*$H$17</f>
        <v>270.27</v>
      </c>
      <c r="F200" s="501">
        <f>ROUND(E200*1.25,0)</f>
        <v>338</v>
      </c>
      <c r="G200" s="861">
        <f>F200*1.2</f>
        <v>405.59999999999997</v>
      </c>
      <c r="H200" s="457"/>
    </row>
    <row r="201" spans="1:8" s="116" customFormat="1" ht="12.75" customHeight="1">
      <c r="A201" s="1069"/>
      <c r="B201" s="20"/>
      <c r="C201" s="877" t="s">
        <v>866</v>
      </c>
      <c r="D201" s="864">
        <v>20</v>
      </c>
      <c r="E201" s="416">
        <f aca="true" t="shared" si="25" ref="E201:E206">D201*$H$17</f>
        <v>270.27</v>
      </c>
      <c r="F201" s="501">
        <f aca="true" t="shared" si="26" ref="F201:F206">ROUND(E201*1.25,0)</f>
        <v>338</v>
      </c>
      <c r="G201" s="861">
        <f aca="true" t="shared" si="27" ref="G201:G206">F201*1.2</f>
        <v>405.59999999999997</v>
      </c>
      <c r="H201" s="457"/>
    </row>
    <row r="202" spans="1:8" s="116" customFormat="1" ht="12.75" customHeight="1">
      <c r="A202" s="1069"/>
      <c r="B202" s="20"/>
      <c r="C202" s="877" t="s">
        <v>766</v>
      </c>
      <c r="D202" s="864">
        <v>20</v>
      </c>
      <c r="E202" s="416">
        <f t="shared" si="25"/>
        <v>270.27</v>
      </c>
      <c r="F202" s="501">
        <f t="shared" si="26"/>
        <v>338</v>
      </c>
      <c r="G202" s="861">
        <f t="shared" si="27"/>
        <v>405.59999999999997</v>
      </c>
      <c r="H202" s="457"/>
    </row>
    <row r="203" spans="1:8" s="116" customFormat="1" ht="12.75" customHeight="1">
      <c r="A203" s="1069"/>
      <c r="B203" s="20"/>
      <c r="C203" s="877" t="s">
        <v>870</v>
      </c>
      <c r="D203" s="864">
        <v>20</v>
      </c>
      <c r="E203" s="416">
        <f t="shared" si="25"/>
        <v>270.27</v>
      </c>
      <c r="F203" s="501">
        <f t="shared" si="26"/>
        <v>338</v>
      </c>
      <c r="G203" s="861">
        <f t="shared" si="27"/>
        <v>405.59999999999997</v>
      </c>
      <c r="H203" s="457"/>
    </row>
    <row r="204" spans="1:8" s="116" customFormat="1" ht="12.75" customHeight="1">
      <c r="A204" s="1069"/>
      <c r="B204" s="20"/>
      <c r="C204" s="877" t="s">
        <v>869</v>
      </c>
      <c r="D204" s="864">
        <v>20</v>
      </c>
      <c r="E204" s="416">
        <f t="shared" si="25"/>
        <v>270.27</v>
      </c>
      <c r="F204" s="501">
        <f t="shared" si="26"/>
        <v>338</v>
      </c>
      <c r="G204" s="861">
        <f t="shared" si="27"/>
        <v>405.59999999999997</v>
      </c>
      <c r="H204" s="457"/>
    </row>
    <row r="205" spans="1:8" s="116" customFormat="1" ht="12.75" customHeight="1">
      <c r="A205" s="1069"/>
      <c r="B205" s="20"/>
      <c r="C205" s="877" t="s">
        <v>904</v>
      </c>
      <c r="D205" s="864">
        <v>20</v>
      </c>
      <c r="E205" s="416">
        <f t="shared" si="25"/>
        <v>270.27</v>
      </c>
      <c r="F205" s="501">
        <f t="shared" si="26"/>
        <v>338</v>
      </c>
      <c r="G205" s="861">
        <f t="shared" si="27"/>
        <v>405.59999999999997</v>
      </c>
      <c r="H205" s="457"/>
    </row>
    <row r="206" spans="1:8" s="116" customFormat="1" ht="13.5" customHeight="1">
      <c r="A206" s="1069"/>
      <c r="B206" s="20"/>
      <c r="C206" s="877" t="s">
        <v>905</v>
      </c>
      <c r="D206" s="864">
        <v>20</v>
      </c>
      <c r="E206" s="416">
        <f t="shared" si="25"/>
        <v>270.27</v>
      </c>
      <c r="F206" s="501">
        <f t="shared" si="26"/>
        <v>338</v>
      </c>
      <c r="G206" s="861">
        <f t="shared" si="27"/>
        <v>405.59999999999997</v>
      </c>
      <c r="H206" s="457"/>
    </row>
    <row r="207" spans="1:8" s="116" customFormat="1" ht="15" customHeight="1">
      <c r="A207" s="1069"/>
      <c r="B207" s="20"/>
      <c r="C207" s="207" t="s">
        <v>682</v>
      </c>
      <c r="D207" s="26"/>
      <c r="E207" s="306"/>
      <c r="F207" s="307"/>
      <c r="G207" s="322"/>
      <c r="H207" s="457"/>
    </row>
    <row r="208" spans="1:8" s="116" customFormat="1" ht="12.75">
      <c r="A208" s="1069"/>
      <c r="B208" s="20"/>
      <c r="C208" s="206" t="s">
        <v>689</v>
      </c>
      <c r="D208" s="26">
        <v>100</v>
      </c>
      <c r="E208" s="306">
        <f aca="true" t="shared" si="28" ref="E208:E222">D208*$H$17</f>
        <v>1351.3500000000001</v>
      </c>
      <c r="F208" s="307">
        <f aca="true" t="shared" si="29" ref="F208:F222">ROUND(E208*1.25,0)</f>
        <v>1689</v>
      </c>
      <c r="G208" s="322">
        <f aca="true" t="shared" si="30" ref="G208:G228">F208*1.2</f>
        <v>2026.8</v>
      </c>
      <c r="H208" s="457"/>
    </row>
    <row r="209" spans="1:8" s="116" customFormat="1" ht="12.75">
      <c r="A209" s="1069"/>
      <c r="B209" s="20"/>
      <c r="C209" s="206" t="s">
        <v>534</v>
      </c>
      <c r="D209" s="26">
        <v>45</v>
      </c>
      <c r="E209" s="306">
        <f t="shared" si="28"/>
        <v>608.1075000000001</v>
      </c>
      <c r="F209" s="307">
        <f t="shared" si="29"/>
        <v>760</v>
      </c>
      <c r="G209" s="322">
        <f t="shared" si="30"/>
        <v>912</v>
      </c>
      <c r="H209" s="457"/>
    </row>
    <row r="210" spans="1:8" s="116" customFormat="1" ht="12.75">
      <c r="A210" s="1069"/>
      <c r="B210" s="20"/>
      <c r="C210" s="206" t="s">
        <v>535</v>
      </c>
      <c r="D210" s="26">
        <v>30</v>
      </c>
      <c r="E210" s="306">
        <f t="shared" si="28"/>
        <v>405.40500000000003</v>
      </c>
      <c r="F210" s="307">
        <f t="shared" si="29"/>
        <v>507</v>
      </c>
      <c r="G210" s="322">
        <f t="shared" si="30"/>
        <v>608.4</v>
      </c>
      <c r="H210" s="457"/>
    </row>
    <row r="211" spans="1:8" s="116" customFormat="1" ht="15.75">
      <c r="A211" s="1069"/>
      <c r="B211" s="20"/>
      <c r="C211" s="184" t="s">
        <v>157</v>
      </c>
      <c r="D211" s="26"/>
      <c r="E211" s="306"/>
      <c r="F211" s="307"/>
      <c r="G211" s="322"/>
      <c r="H211" s="457"/>
    </row>
    <row r="212" spans="1:8" s="116" customFormat="1" ht="12.75">
      <c r="A212" s="1069"/>
      <c r="B212" s="20"/>
      <c r="C212" s="879" t="s">
        <v>46</v>
      </c>
      <c r="D212" s="864">
        <v>160</v>
      </c>
      <c r="E212" s="416">
        <f t="shared" si="28"/>
        <v>2162.16</v>
      </c>
      <c r="F212" s="501">
        <f t="shared" si="29"/>
        <v>2703</v>
      </c>
      <c r="G212" s="861">
        <f t="shared" si="30"/>
        <v>3243.6</v>
      </c>
      <c r="H212" s="457"/>
    </row>
    <row r="213" spans="1:8" s="116" customFormat="1" ht="15.75">
      <c r="A213" s="1069"/>
      <c r="B213" s="20"/>
      <c r="C213" s="186" t="s">
        <v>701</v>
      </c>
      <c r="D213" s="26"/>
      <c r="E213" s="306"/>
      <c r="F213" s="307"/>
      <c r="G213" s="322"/>
      <c r="H213" s="457"/>
    </row>
    <row r="214" spans="1:8" s="116" customFormat="1" ht="12.75">
      <c r="A214" s="1069"/>
      <c r="B214" s="20"/>
      <c r="C214" s="140" t="s">
        <v>702</v>
      </c>
      <c r="D214" s="28">
        <v>350</v>
      </c>
      <c r="E214" s="306">
        <f t="shared" si="28"/>
        <v>4729.725</v>
      </c>
      <c r="F214" s="307">
        <f t="shared" si="29"/>
        <v>5912</v>
      </c>
      <c r="G214" s="322">
        <f t="shared" si="30"/>
        <v>7094.4</v>
      </c>
      <c r="H214" s="457"/>
    </row>
    <row r="215" spans="1:8" s="116" customFormat="1" ht="38.25">
      <c r="A215" s="1069"/>
      <c r="B215" s="20"/>
      <c r="C215" s="551" t="s">
        <v>717</v>
      </c>
      <c r="D215" s="28"/>
      <c r="E215" s="306"/>
      <c r="F215" s="307"/>
      <c r="G215" s="322"/>
      <c r="H215" s="457"/>
    </row>
    <row r="216" spans="1:8" s="116" customFormat="1" ht="12" customHeight="1">
      <c r="A216" s="1069"/>
      <c r="B216" s="20"/>
      <c r="C216" s="866" t="s">
        <v>857</v>
      </c>
      <c r="D216" s="525">
        <v>240</v>
      </c>
      <c r="E216" s="416">
        <f t="shared" si="28"/>
        <v>3243.2400000000002</v>
      </c>
      <c r="F216" s="501">
        <f t="shared" si="29"/>
        <v>4054</v>
      </c>
      <c r="G216" s="861">
        <f t="shared" si="30"/>
        <v>4864.8</v>
      </c>
      <c r="H216" s="457"/>
    </row>
    <row r="217" spans="1:8" s="116" customFormat="1" ht="12" customHeight="1">
      <c r="A217" s="1069"/>
      <c r="B217" s="20"/>
      <c r="C217" s="866" t="s">
        <v>858</v>
      </c>
      <c r="D217" s="525">
        <v>240</v>
      </c>
      <c r="E217" s="416">
        <f t="shared" si="28"/>
        <v>3243.2400000000002</v>
      </c>
      <c r="F217" s="501">
        <f t="shared" si="29"/>
        <v>4054</v>
      </c>
      <c r="G217" s="861">
        <f t="shared" si="30"/>
        <v>4864.8</v>
      </c>
      <c r="H217" s="457"/>
    </row>
    <row r="218" spans="1:8" s="116" customFormat="1" ht="12" customHeight="1">
      <c r="A218" s="1069"/>
      <c r="B218" s="20"/>
      <c r="C218" s="866" t="s">
        <v>859</v>
      </c>
      <c r="D218" s="525">
        <v>240</v>
      </c>
      <c r="E218" s="416">
        <f t="shared" si="28"/>
        <v>3243.2400000000002</v>
      </c>
      <c r="F218" s="501">
        <f t="shared" si="29"/>
        <v>4054</v>
      </c>
      <c r="G218" s="861">
        <f t="shared" si="30"/>
        <v>4864.8</v>
      </c>
      <c r="H218" s="457"/>
    </row>
    <row r="219" spans="1:8" s="116" customFormat="1" ht="29.25" customHeight="1">
      <c r="A219" s="1069"/>
      <c r="B219" s="20"/>
      <c r="C219" s="551" t="s">
        <v>718</v>
      </c>
      <c r="D219" s="28"/>
      <c r="E219" s="306"/>
      <c r="F219" s="307"/>
      <c r="G219" s="322"/>
      <c r="H219" s="457"/>
    </row>
    <row r="220" spans="1:8" s="116" customFormat="1" ht="15" customHeight="1">
      <c r="A220" s="1069"/>
      <c r="B220" s="20"/>
      <c r="C220" s="866" t="s">
        <v>857</v>
      </c>
      <c r="D220" s="525">
        <v>240</v>
      </c>
      <c r="E220" s="416">
        <f t="shared" si="28"/>
        <v>3243.2400000000002</v>
      </c>
      <c r="F220" s="501">
        <f t="shared" si="29"/>
        <v>4054</v>
      </c>
      <c r="G220" s="861">
        <f t="shared" si="30"/>
        <v>4864.8</v>
      </c>
      <c r="H220" s="457"/>
    </row>
    <row r="221" spans="1:8" s="116" customFormat="1" ht="15" customHeight="1">
      <c r="A221" s="1069"/>
      <c r="B221" s="20"/>
      <c r="C221" s="866" t="s">
        <v>858</v>
      </c>
      <c r="D221" s="525">
        <v>240</v>
      </c>
      <c r="E221" s="416">
        <f t="shared" si="28"/>
        <v>3243.2400000000002</v>
      </c>
      <c r="F221" s="501">
        <f t="shared" si="29"/>
        <v>4054</v>
      </c>
      <c r="G221" s="861">
        <f t="shared" si="30"/>
        <v>4864.8</v>
      </c>
      <c r="H221" s="457"/>
    </row>
    <row r="222" spans="1:8" s="116" customFormat="1" ht="15" customHeight="1">
      <c r="A222" s="1069"/>
      <c r="B222" s="20"/>
      <c r="C222" s="866" t="s">
        <v>859</v>
      </c>
      <c r="D222" s="525">
        <v>240</v>
      </c>
      <c r="E222" s="416">
        <f t="shared" si="28"/>
        <v>3243.2400000000002</v>
      </c>
      <c r="F222" s="501">
        <f t="shared" si="29"/>
        <v>4054</v>
      </c>
      <c r="G222" s="861">
        <f t="shared" si="30"/>
        <v>4864.8</v>
      </c>
      <c r="H222" s="457"/>
    </row>
    <row r="223" spans="1:8" s="116" customFormat="1" ht="15" customHeight="1">
      <c r="A223" s="1069"/>
      <c r="B223" s="20"/>
      <c r="C223" s="133" t="s">
        <v>658</v>
      </c>
      <c r="D223" s="28"/>
      <c r="E223" s="325"/>
      <c r="F223" s="307"/>
      <c r="G223" s="322"/>
      <c r="H223" s="457"/>
    </row>
    <row r="224" spans="1:8" s="116" customFormat="1" ht="12.75">
      <c r="A224" s="1069"/>
      <c r="B224" s="20"/>
      <c r="C224" s="143" t="s">
        <v>104</v>
      </c>
      <c r="D224" s="38">
        <v>80</v>
      </c>
      <c r="E224" s="306">
        <f>D224*$H$18</f>
        <v>996.24</v>
      </c>
      <c r="F224" s="307">
        <f>ROUND(E224*1.25,0)</f>
        <v>1245</v>
      </c>
      <c r="G224" s="322">
        <f t="shared" si="30"/>
        <v>1494</v>
      </c>
      <c r="H224" s="382"/>
    </row>
    <row r="225" spans="1:8" s="116" customFormat="1" ht="12.75">
      <c r="A225" s="1069"/>
      <c r="B225" s="20"/>
      <c r="C225" s="143" t="s">
        <v>51</v>
      </c>
      <c r="D225" s="38">
        <v>120</v>
      </c>
      <c r="E225" s="306">
        <f>D225*$H$18</f>
        <v>1494.36</v>
      </c>
      <c r="F225" s="307">
        <f>ROUND(E225*1.25,0)</f>
        <v>1868</v>
      </c>
      <c r="G225" s="322">
        <f t="shared" si="30"/>
        <v>2241.6</v>
      </c>
      <c r="H225" s="382"/>
    </row>
    <row r="226" spans="1:8" s="116" customFormat="1" ht="15.75">
      <c r="A226" s="1069"/>
      <c r="B226" s="20"/>
      <c r="C226" s="213" t="s">
        <v>681</v>
      </c>
      <c r="D226" s="38"/>
      <c r="E226" s="321"/>
      <c r="F226" s="307"/>
      <c r="G226" s="322"/>
      <c r="H226" s="382"/>
    </row>
    <row r="227" spans="1:8" s="116" customFormat="1" ht="12.75">
      <c r="A227" s="1069"/>
      <c r="B227" s="20"/>
      <c r="C227" s="143" t="s">
        <v>712</v>
      </c>
      <c r="D227" s="23">
        <v>170</v>
      </c>
      <c r="E227" s="306">
        <f>D227*$H$19</f>
        <v>2224.11</v>
      </c>
      <c r="F227" s="307">
        <f>ROUND(E227*1.25,0)</f>
        <v>2780</v>
      </c>
      <c r="G227" s="322">
        <f>F227*1.2</f>
        <v>3336</v>
      </c>
      <c r="H227" s="467"/>
    </row>
    <row r="228" spans="1:8" s="116" customFormat="1" ht="13.5" thickBot="1">
      <c r="A228" s="1122"/>
      <c r="B228" s="20"/>
      <c r="C228" s="146" t="s">
        <v>713</v>
      </c>
      <c r="D228" s="101">
        <v>590</v>
      </c>
      <c r="E228" s="306">
        <f>D228*$H$19</f>
        <v>7718.970000000001</v>
      </c>
      <c r="F228" s="326">
        <f>ROUND(E228*1.25,0)</f>
        <v>9649</v>
      </c>
      <c r="G228" s="322">
        <f t="shared" si="30"/>
        <v>11578.8</v>
      </c>
      <c r="H228" s="467"/>
    </row>
    <row r="229" spans="1:8" s="116" customFormat="1" ht="13.5" thickBot="1">
      <c r="A229" s="1117" t="s">
        <v>286</v>
      </c>
      <c r="B229" s="87" t="s">
        <v>536</v>
      </c>
      <c r="C229" s="336"/>
      <c r="D229" s="99"/>
      <c r="E229" s="102"/>
      <c r="F229" s="313"/>
      <c r="G229" s="331"/>
      <c r="H229" s="466"/>
    </row>
    <row r="230" spans="1:8" s="116" customFormat="1" ht="18.75" customHeight="1">
      <c r="A230" s="1069"/>
      <c r="B230" s="20"/>
      <c r="C230" s="183" t="s">
        <v>700</v>
      </c>
      <c r="D230" s="100"/>
      <c r="E230" s="103"/>
      <c r="F230" s="307"/>
      <c r="G230" s="333"/>
      <c r="H230" s="466"/>
    </row>
    <row r="231" spans="1:8" s="116" customFormat="1" ht="12.75">
      <c r="A231" s="1069"/>
      <c r="B231" s="338"/>
      <c r="C231" s="863" t="s">
        <v>896</v>
      </c>
      <c r="D231" s="864">
        <v>20</v>
      </c>
      <c r="E231" s="416">
        <f>D231*$H$17</f>
        <v>270.27</v>
      </c>
      <c r="F231" s="501">
        <f>ROUND(E231*1.25,0)</f>
        <v>338</v>
      </c>
      <c r="G231" s="861">
        <f>F231*1.2</f>
        <v>405.59999999999997</v>
      </c>
      <c r="H231" s="457"/>
    </row>
    <row r="232" spans="1:8" s="116" customFormat="1" ht="12.75">
      <c r="A232" s="1069"/>
      <c r="B232" s="338"/>
      <c r="C232" s="877" t="s">
        <v>866</v>
      </c>
      <c r="D232" s="864">
        <v>20</v>
      </c>
      <c r="E232" s="416">
        <f>D232*$H$17</f>
        <v>270.27</v>
      </c>
      <c r="F232" s="501">
        <f>ROUND(E232*1.25,0)</f>
        <v>338</v>
      </c>
      <c r="G232" s="861">
        <f>F232*1.2</f>
        <v>405.59999999999997</v>
      </c>
      <c r="H232" s="457"/>
    </row>
    <row r="233" spans="1:8" s="116" customFormat="1" ht="12.75">
      <c r="A233" s="1069"/>
      <c r="B233" s="338"/>
      <c r="C233" s="877" t="s">
        <v>899</v>
      </c>
      <c r="D233" s="864">
        <v>20</v>
      </c>
      <c r="E233" s="416">
        <f>D233*$H$17</f>
        <v>270.27</v>
      </c>
      <c r="F233" s="501">
        <f>ROUND(E233*1.25,0)</f>
        <v>338</v>
      </c>
      <c r="G233" s="861">
        <f>F233*1.2</f>
        <v>405.59999999999997</v>
      </c>
      <c r="H233" s="457"/>
    </row>
    <row r="234" spans="1:8" s="116" customFormat="1" ht="12.75">
      <c r="A234" s="1069"/>
      <c r="B234" s="338"/>
      <c r="C234" s="877" t="s">
        <v>870</v>
      </c>
      <c r="D234" s="864">
        <v>20</v>
      </c>
      <c r="E234" s="416">
        <f>D234*$H$17</f>
        <v>270.27</v>
      </c>
      <c r="F234" s="501">
        <f>ROUND(E234*1.25,0)</f>
        <v>338</v>
      </c>
      <c r="G234" s="861">
        <f>F234*1.2</f>
        <v>405.59999999999997</v>
      </c>
      <c r="H234" s="457"/>
    </row>
    <row r="235" spans="1:8" s="116" customFormat="1" ht="15" customHeight="1">
      <c r="A235" s="1069"/>
      <c r="B235" s="338"/>
      <c r="C235" s="195" t="s">
        <v>699</v>
      </c>
      <c r="D235" s="26"/>
      <c r="E235" s="306"/>
      <c r="F235" s="307"/>
      <c r="G235" s="322"/>
      <c r="H235" s="457"/>
    </row>
    <row r="236" spans="1:8" s="116" customFormat="1" ht="12.75">
      <c r="A236" s="1069"/>
      <c r="B236" s="338"/>
      <c r="C236" s="206" t="s">
        <v>691</v>
      </c>
      <c r="D236" s="26">
        <v>80</v>
      </c>
      <c r="E236" s="306">
        <f aca="true" t="shared" si="31" ref="E236:E248">D236*$H$17</f>
        <v>1081.08</v>
      </c>
      <c r="F236" s="307">
        <f aca="true" t="shared" si="32" ref="F236:F248">ROUND(E236*1.25,0)</f>
        <v>1351</v>
      </c>
      <c r="G236" s="322">
        <f aca="true" t="shared" si="33" ref="G236:G258">F236*1.2</f>
        <v>1621.2</v>
      </c>
      <c r="H236" s="457"/>
    </row>
    <row r="237" spans="1:8" s="116" customFormat="1" ht="12.75">
      <c r="A237" s="1069"/>
      <c r="B237" s="338"/>
      <c r="C237" s="206" t="s">
        <v>668</v>
      </c>
      <c r="D237" s="26">
        <v>120</v>
      </c>
      <c r="E237" s="306">
        <f t="shared" si="31"/>
        <v>1621.6200000000001</v>
      </c>
      <c r="F237" s="307">
        <f t="shared" si="32"/>
        <v>2027</v>
      </c>
      <c r="G237" s="322">
        <f t="shared" si="33"/>
        <v>2432.4</v>
      </c>
      <c r="H237" s="457"/>
    </row>
    <row r="238" spans="1:8" s="116" customFormat="1" ht="25.5">
      <c r="A238" s="1069"/>
      <c r="B238" s="338"/>
      <c r="C238" s="206" t="s">
        <v>500</v>
      </c>
      <c r="D238" s="26">
        <v>60</v>
      </c>
      <c r="E238" s="306">
        <f t="shared" si="31"/>
        <v>810.8100000000001</v>
      </c>
      <c r="F238" s="307">
        <f t="shared" si="32"/>
        <v>1014</v>
      </c>
      <c r="G238" s="322">
        <f t="shared" si="33"/>
        <v>1216.8</v>
      </c>
      <c r="H238" s="457"/>
    </row>
    <row r="239" spans="1:8" s="116" customFormat="1" ht="15.75">
      <c r="A239" s="1069"/>
      <c r="B239" s="338"/>
      <c r="C239" s="195" t="s">
        <v>701</v>
      </c>
      <c r="D239" s="26"/>
      <c r="E239" s="306"/>
      <c r="F239" s="307"/>
      <c r="G239" s="322"/>
      <c r="H239" s="457"/>
    </row>
    <row r="240" spans="1:8" s="116" customFormat="1" ht="12.75">
      <c r="A240" s="1069"/>
      <c r="B240" s="338"/>
      <c r="C240" s="140" t="s">
        <v>702</v>
      </c>
      <c r="D240" s="28">
        <v>350</v>
      </c>
      <c r="E240" s="306">
        <f t="shared" si="31"/>
        <v>4729.725</v>
      </c>
      <c r="F240" s="307">
        <f t="shared" si="32"/>
        <v>5912</v>
      </c>
      <c r="G240" s="322">
        <f t="shared" si="33"/>
        <v>7094.4</v>
      </c>
      <c r="H240" s="457"/>
    </row>
    <row r="241" spans="1:8" s="116" customFormat="1" ht="38.25">
      <c r="A241" s="1069"/>
      <c r="B241" s="338"/>
      <c r="C241" s="551" t="s">
        <v>717</v>
      </c>
      <c r="D241" s="28"/>
      <c r="E241" s="306"/>
      <c r="F241" s="307"/>
      <c r="G241" s="322"/>
      <c r="H241" s="457"/>
    </row>
    <row r="242" spans="1:8" s="116" customFormat="1" ht="12.75" customHeight="1">
      <c r="A242" s="1069"/>
      <c r="B242" s="338"/>
      <c r="C242" s="866" t="s">
        <v>857</v>
      </c>
      <c r="D242" s="525">
        <v>240</v>
      </c>
      <c r="E242" s="416">
        <f t="shared" si="31"/>
        <v>3243.2400000000002</v>
      </c>
      <c r="F242" s="501">
        <f t="shared" si="32"/>
        <v>4054</v>
      </c>
      <c r="G242" s="861">
        <f t="shared" si="33"/>
        <v>4864.8</v>
      </c>
      <c r="H242" s="457"/>
    </row>
    <row r="243" spans="1:8" s="116" customFormat="1" ht="12.75" customHeight="1">
      <c r="A243" s="1069"/>
      <c r="B243" s="338"/>
      <c r="C243" s="866" t="s">
        <v>858</v>
      </c>
      <c r="D243" s="525">
        <v>240</v>
      </c>
      <c r="E243" s="416">
        <f t="shared" si="31"/>
        <v>3243.2400000000002</v>
      </c>
      <c r="F243" s="501">
        <f t="shared" si="32"/>
        <v>4054</v>
      </c>
      <c r="G243" s="861">
        <f t="shared" si="33"/>
        <v>4864.8</v>
      </c>
      <c r="H243" s="457"/>
    </row>
    <row r="244" spans="1:8" s="116" customFormat="1" ht="12.75" customHeight="1">
      <c r="A244" s="1069"/>
      <c r="B244" s="338"/>
      <c r="C244" s="866" t="s">
        <v>859</v>
      </c>
      <c r="D244" s="525">
        <v>240</v>
      </c>
      <c r="E244" s="416">
        <f t="shared" si="31"/>
        <v>3243.2400000000002</v>
      </c>
      <c r="F244" s="501">
        <f t="shared" si="32"/>
        <v>4054</v>
      </c>
      <c r="G244" s="861">
        <f t="shared" si="33"/>
        <v>4864.8</v>
      </c>
      <c r="H244" s="457"/>
    </row>
    <row r="245" spans="1:8" s="116" customFormat="1" ht="28.5" customHeight="1">
      <c r="A245" s="1069"/>
      <c r="B245" s="338"/>
      <c r="C245" s="551" t="s">
        <v>718</v>
      </c>
      <c r="D245" s="28"/>
      <c r="E245" s="306"/>
      <c r="F245" s="307"/>
      <c r="G245" s="322"/>
      <c r="H245" s="457"/>
    </row>
    <row r="246" spans="1:8" s="116" customFormat="1" ht="13.5" customHeight="1">
      <c r="A246" s="1069"/>
      <c r="B246" s="338"/>
      <c r="C246" s="866" t="s">
        <v>857</v>
      </c>
      <c r="D246" s="525">
        <v>240</v>
      </c>
      <c r="E246" s="416">
        <f t="shared" si="31"/>
        <v>3243.2400000000002</v>
      </c>
      <c r="F246" s="501">
        <f t="shared" si="32"/>
        <v>4054</v>
      </c>
      <c r="G246" s="861">
        <f t="shared" si="33"/>
        <v>4864.8</v>
      </c>
      <c r="H246" s="457"/>
    </row>
    <row r="247" spans="1:8" s="116" customFormat="1" ht="13.5" customHeight="1">
      <c r="A247" s="1069"/>
      <c r="B247" s="338"/>
      <c r="C247" s="866" t="s">
        <v>858</v>
      </c>
      <c r="D247" s="525">
        <v>240</v>
      </c>
      <c r="E247" s="416">
        <f t="shared" si="31"/>
        <v>3243.2400000000002</v>
      </c>
      <c r="F247" s="501">
        <f t="shared" si="32"/>
        <v>4054</v>
      </c>
      <c r="G247" s="861">
        <f t="shared" si="33"/>
        <v>4864.8</v>
      </c>
      <c r="H247" s="457"/>
    </row>
    <row r="248" spans="1:8" s="116" customFormat="1" ht="13.5" customHeight="1">
      <c r="A248" s="1069"/>
      <c r="B248" s="338"/>
      <c r="C248" s="866" t="s">
        <v>859</v>
      </c>
      <c r="D248" s="525">
        <v>240</v>
      </c>
      <c r="E248" s="416">
        <f t="shared" si="31"/>
        <v>3243.2400000000002</v>
      </c>
      <c r="F248" s="501">
        <f t="shared" si="32"/>
        <v>4054</v>
      </c>
      <c r="G248" s="861">
        <f t="shared" si="33"/>
        <v>4864.8</v>
      </c>
      <c r="H248" s="457"/>
    </row>
    <row r="249" spans="1:8" s="116" customFormat="1" ht="13.5" customHeight="1">
      <c r="A249" s="1069"/>
      <c r="B249" s="338"/>
      <c r="C249" s="133" t="s">
        <v>658</v>
      </c>
      <c r="D249" s="28"/>
      <c r="E249" s="325"/>
      <c r="F249" s="307"/>
      <c r="G249" s="322"/>
      <c r="H249" s="457"/>
    </row>
    <row r="250" spans="1:8" s="116" customFormat="1" ht="12.75">
      <c r="A250" s="1069"/>
      <c r="B250" s="338"/>
      <c r="C250" s="143" t="s">
        <v>661</v>
      </c>
      <c r="D250" s="38">
        <v>45</v>
      </c>
      <c r="E250" s="306">
        <f aca="true" t="shared" si="34" ref="E250:E255">D250*$H$18</f>
        <v>560.385</v>
      </c>
      <c r="F250" s="307">
        <f aca="true" t="shared" si="35" ref="F250:F255">ROUND(E250*1.25,0)</f>
        <v>700</v>
      </c>
      <c r="G250" s="322">
        <f t="shared" si="33"/>
        <v>840</v>
      </c>
      <c r="H250" s="382"/>
    </row>
    <row r="251" spans="1:8" s="116" customFormat="1" ht="12.75">
      <c r="A251" s="1069"/>
      <c r="B251" s="338"/>
      <c r="C251" s="143" t="s">
        <v>328</v>
      </c>
      <c r="D251" s="38">
        <v>50</v>
      </c>
      <c r="E251" s="306">
        <f t="shared" si="34"/>
        <v>622.65</v>
      </c>
      <c r="F251" s="307">
        <f t="shared" si="35"/>
        <v>778</v>
      </c>
      <c r="G251" s="322">
        <f t="shared" si="33"/>
        <v>933.5999999999999</v>
      </c>
      <c r="H251" s="382"/>
    </row>
    <row r="252" spans="1:8" s="116" customFormat="1" ht="12.75">
      <c r="A252" s="1069"/>
      <c r="B252" s="338"/>
      <c r="C252" s="143" t="s">
        <v>706</v>
      </c>
      <c r="D252" s="38">
        <v>45</v>
      </c>
      <c r="E252" s="306">
        <f t="shared" si="34"/>
        <v>560.385</v>
      </c>
      <c r="F252" s="307">
        <f t="shared" si="35"/>
        <v>700</v>
      </c>
      <c r="G252" s="322">
        <f t="shared" si="33"/>
        <v>840</v>
      </c>
      <c r="H252" s="382"/>
    </row>
    <row r="253" spans="1:8" s="116" customFormat="1" ht="11.25" customHeight="1">
      <c r="A253" s="1069"/>
      <c r="B253" s="338"/>
      <c r="C253" s="143" t="s">
        <v>222</v>
      </c>
      <c r="D253" s="38">
        <v>50</v>
      </c>
      <c r="E253" s="306">
        <f t="shared" si="34"/>
        <v>622.65</v>
      </c>
      <c r="F253" s="307">
        <f t="shared" si="35"/>
        <v>778</v>
      </c>
      <c r="G253" s="322">
        <f t="shared" si="33"/>
        <v>933.5999999999999</v>
      </c>
      <c r="H253" s="382"/>
    </row>
    <row r="254" spans="1:8" s="116" customFormat="1" ht="12.75">
      <c r="A254" s="1069"/>
      <c r="B254" s="338"/>
      <c r="C254" s="143" t="s">
        <v>51</v>
      </c>
      <c r="D254" s="38">
        <v>120</v>
      </c>
      <c r="E254" s="306">
        <f t="shared" si="34"/>
        <v>1494.36</v>
      </c>
      <c r="F254" s="307">
        <f t="shared" si="35"/>
        <v>1868</v>
      </c>
      <c r="G254" s="322">
        <f t="shared" si="33"/>
        <v>2241.6</v>
      </c>
      <c r="H254" s="382"/>
    </row>
    <row r="255" spans="1:8" s="116" customFormat="1" ht="14.25" customHeight="1">
      <c r="A255" s="1069"/>
      <c r="B255" s="338"/>
      <c r="C255" s="143" t="s">
        <v>97</v>
      </c>
      <c r="D255" s="38">
        <v>35</v>
      </c>
      <c r="E255" s="306">
        <f t="shared" si="34"/>
        <v>435.85499999999996</v>
      </c>
      <c r="F255" s="307">
        <f t="shared" si="35"/>
        <v>545</v>
      </c>
      <c r="G255" s="322">
        <f t="shared" si="33"/>
        <v>654</v>
      </c>
      <c r="H255" s="382"/>
    </row>
    <row r="256" spans="1:8" s="116" customFormat="1" ht="14.25" customHeight="1">
      <c r="A256" s="1069"/>
      <c r="B256" s="338"/>
      <c r="C256" s="213" t="s">
        <v>683</v>
      </c>
      <c r="D256" s="38"/>
      <c r="E256" s="321"/>
      <c r="F256" s="307"/>
      <c r="G256" s="322"/>
      <c r="H256" s="382"/>
    </row>
    <row r="257" spans="1:8" s="116" customFormat="1" ht="12.75">
      <c r="A257" s="1069"/>
      <c r="B257" s="338"/>
      <c r="C257" s="143" t="s">
        <v>712</v>
      </c>
      <c r="D257" s="23">
        <v>170</v>
      </c>
      <c r="E257" s="306">
        <f>D257*$H$19</f>
        <v>2224.11</v>
      </c>
      <c r="F257" s="307">
        <f>ROUND(E257*1.25,0)</f>
        <v>2780</v>
      </c>
      <c r="G257" s="322">
        <f t="shared" si="33"/>
        <v>3336</v>
      </c>
      <c r="H257" s="467"/>
    </row>
    <row r="258" spans="1:8" s="116" customFormat="1" ht="13.5" thickBot="1">
      <c r="A258" s="1071"/>
      <c r="B258" s="339"/>
      <c r="C258" s="187" t="s">
        <v>713</v>
      </c>
      <c r="D258" s="75">
        <v>590</v>
      </c>
      <c r="E258" s="306">
        <f>D258*$H$19</f>
        <v>7718.970000000001</v>
      </c>
      <c r="F258" s="327">
        <f>ROUND(E258*1.25,0)</f>
        <v>9649</v>
      </c>
      <c r="G258" s="322">
        <f t="shared" si="33"/>
        <v>11578.8</v>
      </c>
      <c r="H258" s="467"/>
    </row>
    <row r="259" spans="1:8" s="116" customFormat="1" ht="13.5" thickBot="1">
      <c r="A259" s="1098" t="s">
        <v>287</v>
      </c>
      <c r="B259" s="87" t="s">
        <v>541</v>
      </c>
      <c r="C259" s="336"/>
      <c r="D259" s="99"/>
      <c r="E259" s="102"/>
      <c r="F259" s="313"/>
      <c r="G259" s="331"/>
      <c r="H259" s="466"/>
    </row>
    <row r="260" spans="1:8" s="116" customFormat="1" ht="18" customHeight="1">
      <c r="A260" s="1069"/>
      <c r="B260" s="20"/>
      <c r="C260" s="183" t="s">
        <v>700</v>
      </c>
      <c r="D260" s="100"/>
      <c r="E260" s="103"/>
      <c r="F260" s="307"/>
      <c r="G260" s="333"/>
      <c r="H260" s="466"/>
    </row>
    <row r="261" spans="1:8" s="116" customFormat="1" ht="12.75">
      <c r="A261" s="1069"/>
      <c r="B261" s="20"/>
      <c r="C261" s="863" t="s">
        <v>896</v>
      </c>
      <c r="D261" s="864">
        <v>20</v>
      </c>
      <c r="E261" s="416">
        <f>D261*$H$17</f>
        <v>270.27</v>
      </c>
      <c r="F261" s="501">
        <f>ROUND(E261*1.25,0)</f>
        <v>338</v>
      </c>
      <c r="G261" s="861">
        <f>F261*1.2</f>
        <v>405.59999999999997</v>
      </c>
      <c r="H261" s="457"/>
    </row>
    <row r="262" spans="1:8" s="116" customFormat="1" ht="12.75">
      <c r="A262" s="1069"/>
      <c r="B262" s="20"/>
      <c r="C262" s="878" t="s">
        <v>866</v>
      </c>
      <c r="D262" s="864">
        <v>20</v>
      </c>
      <c r="E262" s="416">
        <f>D262*$H$17</f>
        <v>270.27</v>
      </c>
      <c r="F262" s="501">
        <f>ROUND(E262*1.25,0)</f>
        <v>338</v>
      </c>
      <c r="G262" s="861">
        <f>F262*1.2</f>
        <v>405.59999999999997</v>
      </c>
      <c r="H262" s="457"/>
    </row>
    <row r="263" spans="1:8" s="116" customFormat="1" ht="12.75">
      <c r="A263" s="1069"/>
      <c r="B263" s="20"/>
      <c r="C263" s="878" t="s">
        <v>766</v>
      </c>
      <c r="D263" s="864">
        <v>20</v>
      </c>
      <c r="E263" s="416">
        <f>D263*$H$17</f>
        <v>270.27</v>
      </c>
      <c r="F263" s="501">
        <f>ROUND(E263*1.25,0)</f>
        <v>338</v>
      </c>
      <c r="G263" s="861">
        <f>F263*1.2</f>
        <v>405.59999999999997</v>
      </c>
      <c r="H263" s="457"/>
    </row>
    <row r="264" spans="1:8" s="116" customFormat="1" ht="12.75">
      <c r="A264" s="1069"/>
      <c r="B264" s="20"/>
      <c r="C264" s="878" t="s">
        <v>870</v>
      </c>
      <c r="D264" s="864">
        <v>20</v>
      </c>
      <c r="E264" s="416">
        <f>D264*$H$17</f>
        <v>270.27</v>
      </c>
      <c r="F264" s="501">
        <f>ROUND(E264*1.25,0)</f>
        <v>338</v>
      </c>
      <c r="G264" s="861">
        <f>F264*1.2</f>
        <v>405.59999999999997</v>
      </c>
      <c r="H264" s="457"/>
    </row>
    <row r="265" spans="1:8" s="116" customFormat="1" ht="12.75">
      <c r="A265" s="1069"/>
      <c r="B265" s="20"/>
      <c r="C265" s="878" t="s">
        <v>906</v>
      </c>
      <c r="D265" s="864">
        <v>20</v>
      </c>
      <c r="E265" s="416">
        <f>D265*$H$17</f>
        <v>270.27</v>
      </c>
      <c r="F265" s="501">
        <f>ROUND(E265*1.25,0)</f>
        <v>338</v>
      </c>
      <c r="G265" s="861">
        <f>F265*1.2</f>
        <v>405.59999999999997</v>
      </c>
      <c r="H265" s="457"/>
    </row>
    <row r="266" spans="1:8" s="116" customFormat="1" ht="18" customHeight="1">
      <c r="A266" s="1069"/>
      <c r="B266" s="20"/>
      <c r="C266" s="184" t="s">
        <v>699</v>
      </c>
      <c r="D266" s="26"/>
      <c r="E266" s="306"/>
      <c r="F266" s="307"/>
      <c r="G266" s="322"/>
      <c r="H266" s="457"/>
    </row>
    <row r="267" spans="1:8" s="116" customFormat="1" ht="12.75">
      <c r="A267" s="1069"/>
      <c r="B267" s="20"/>
      <c r="C267" s="206" t="s">
        <v>542</v>
      </c>
      <c r="D267" s="26">
        <v>65</v>
      </c>
      <c r="E267" s="306">
        <f aca="true" t="shared" si="36" ref="E267:E277">D267*$H$17</f>
        <v>878.3775</v>
      </c>
      <c r="F267" s="307">
        <f aca="true" t="shared" si="37" ref="F267:F277">ROUND(E267*1.25,0)</f>
        <v>1098</v>
      </c>
      <c r="G267" s="322">
        <f aca="true" t="shared" si="38" ref="G267:G284">F267*1.2</f>
        <v>1317.6</v>
      </c>
      <c r="H267" s="457"/>
    </row>
    <row r="268" spans="1:8" s="116" customFormat="1" ht="15.75">
      <c r="A268" s="1069"/>
      <c r="B268" s="20"/>
      <c r="C268" s="207" t="s">
        <v>684</v>
      </c>
      <c r="D268" s="26"/>
      <c r="E268" s="306"/>
      <c r="F268" s="307"/>
      <c r="G268" s="322"/>
      <c r="H268" s="457"/>
    </row>
    <row r="269" spans="1:8" s="116" customFormat="1" ht="12.75">
      <c r="A269" s="1069"/>
      <c r="B269" s="20"/>
      <c r="C269" s="140" t="s">
        <v>702</v>
      </c>
      <c r="D269" s="28">
        <v>350</v>
      </c>
      <c r="E269" s="306">
        <f t="shared" si="36"/>
        <v>4729.725</v>
      </c>
      <c r="F269" s="307">
        <f t="shared" si="37"/>
        <v>5912</v>
      </c>
      <c r="G269" s="322">
        <f t="shared" si="38"/>
        <v>7094.4</v>
      </c>
      <c r="H269" s="457"/>
    </row>
    <row r="270" spans="1:8" s="116" customFormat="1" ht="37.5" customHeight="1">
      <c r="A270" s="1069"/>
      <c r="B270" s="20"/>
      <c r="C270" s="551" t="s">
        <v>717</v>
      </c>
      <c r="D270" s="28"/>
      <c r="E270" s="306"/>
      <c r="F270" s="307"/>
      <c r="G270" s="322"/>
      <c r="H270" s="457"/>
    </row>
    <row r="271" spans="1:8" s="116" customFormat="1" ht="12.75" customHeight="1">
      <c r="A271" s="1069"/>
      <c r="B271" s="20"/>
      <c r="C271" s="866" t="s">
        <v>857</v>
      </c>
      <c r="D271" s="525">
        <v>240</v>
      </c>
      <c r="E271" s="416">
        <f t="shared" si="36"/>
        <v>3243.2400000000002</v>
      </c>
      <c r="F271" s="501">
        <f t="shared" si="37"/>
        <v>4054</v>
      </c>
      <c r="G271" s="861">
        <f t="shared" si="38"/>
        <v>4864.8</v>
      </c>
      <c r="H271" s="457"/>
    </row>
    <row r="272" spans="1:8" s="116" customFormat="1" ht="12.75" customHeight="1">
      <c r="A272" s="1069"/>
      <c r="B272" s="20"/>
      <c r="C272" s="866" t="s">
        <v>858</v>
      </c>
      <c r="D272" s="525">
        <v>240</v>
      </c>
      <c r="E272" s="416">
        <f t="shared" si="36"/>
        <v>3243.2400000000002</v>
      </c>
      <c r="F272" s="501">
        <f t="shared" si="37"/>
        <v>4054</v>
      </c>
      <c r="G272" s="861">
        <f t="shared" si="38"/>
        <v>4864.8</v>
      </c>
      <c r="H272" s="457"/>
    </row>
    <row r="273" spans="1:8" s="116" customFormat="1" ht="12.75" customHeight="1">
      <c r="A273" s="1069"/>
      <c r="B273" s="20"/>
      <c r="C273" s="866" t="s">
        <v>859</v>
      </c>
      <c r="D273" s="525">
        <v>240</v>
      </c>
      <c r="E273" s="416">
        <f t="shared" si="36"/>
        <v>3243.2400000000002</v>
      </c>
      <c r="F273" s="501">
        <f t="shared" si="37"/>
        <v>4054</v>
      </c>
      <c r="G273" s="861">
        <f t="shared" si="38"/>
        <v>4864.8</v>
      </c>
      <c r="H273" s="457"/>
    </row>
    <row r="274" spans="1:8" s="116" customFormat="1" ht="30" customHeight="1">
      <c r="A274" s="1069"/>
      <c r="B274" s="20"/>
      <c r="C274" s="551" t="s">
        <v>718</v>
      </c>
      <c r="D274" s="28"/>
      <c r="E274" s="306"/>
      <c r="F274" s="307"/>
      <c r="G274" s="322"/>
      <c r="H274" s="457"/>
    </row>
    <row r="275" spans="1:8" s="116" customFormat="1" ht="14.25" customHeight="1">
      <c r="A275" s="1069"/>
      <c r="B275" s="20"/>
      <c r="C275" s="866" t="s">
        <v>857</v>
      </c>
      <c r="D275" s="525">
        <v>240</v>
      </c>
      <c r="E275" s="416">
        <f t="shared" si="36"/>
        <v>3243.2400000000002</v>
      </c>
      <c r="F275" s="501">
        <f t="shared" si="37"/>
        <v>4054</v>
      </c>
      <c r="G275" s="861">
        <f t="shared" si="38"/>
        <v>4864.8</v>
      </c>
      <c r="H275" s="457"/>
    </row>
    <row r="276" spans="1:8" s="116" customFormat="1" ht="14.25" customHeight="1">
      <c r="A276" s="1069"/>
      <c r="B276" s="20"/>
      <c r="C276" s="866" t="s">
        <v>858</v>
      </c>
      <c r="D276" s="525">
        <v>240</v>
      </c>
      <c r="E276" s="416">
        <f t="shared" si="36"/>
        <v>3243.2400000000002</v>
      </c>
      <c r="F276" s="501">
        <f t="shared" si="37"/>
        <v>4054</v>
      </c>
      <c r="G276" s="861">
        <f t="shared" si="38"/>
        <v>4864.8</v>
      </c>
      <c r="H276" s="457"/>
    </row>
    <row r="277" spans="1:8" s="116" customFormat="1" ht="14.25" customHeight="1">
      <c r="A277" s="1069"/>
      <c r="B277" s="20"/>
      <c r="C277" s="866" t="s">
        <v>859</v>
      </c>
      <c r="D277" s="525">
        <v>240</v>
      </c>
      <c r="E277" s="416">
        <f t="shared" si="36"/>
        <v>3243.2400000000002</v>
      </c>
      <c r="F277" s="501">
        <f t="shared" si="37"/>
        <v>4054</v>
      </c>
      <c r="G277" s="861">
        <f t="shared" si="38"/>
        <v>4864.8</v>
      </c>
      <c r="H277" s="457"/>
    </row>
    <row r="278" spans="1:8" s="116" customFormat="1" ht="14.25" customHeight="1">
      <c r="A278" s="1069"/>
      <c r="B278" s="20"/>
      <c r="C278" s="133" t="s">
        <v>658</v>
      </c>
      <c r="D278" s="28"/>
      <c r="E278" s="325"/>
      <c r="F278" s="307"/>
      <c r="G278" s="322"/>
      <c r="H278" s="457"/>
    </row>
    <row r="279" spans="1:8" s="116" customFormat="1" ht="12.75">
      <c r="A279" s="1069"/>
      <c r="B279" s="20"/>
      <c r="C279" s="143" t="s">
        <v>661</v>
      </c>
      <c r="D279" s="38">
        <v>45</v>
      </c>
      <c r="E279" s="306">
        <f>D279*$H$18</f>
        <v>560.385</v>
      </c>
      <c r="F279" s="307">
        <f>ROUND(E279*1.25,0)</f>
        <v>700</v>
      </c>
      <c r="G279" s="322">
        <f t="shared" si="38"/>
        <v>840</v>
      </c>
      <c r="H279" s="382"/>
    </row>
    <row r="280" spans="1:8" s="116" customFormat="1" ht="12.75">
      <c r="A280" s="1069"/>
      <c r="B280" s="20"/>
      <c r="C280" s="143" t="s">
        <v>706</v>
      </c>
      <c r="D280" s="38">
        <v>45</v>
      </c>
      <c r="E280" s="306">
        <f>D280*$H$18</f>
        <v>560.385</v>
      </c>
      <c r="F280" s="307">
        <f>ROUND(E280*1.25,0)</f>
        <v>700</v>
      </c>
      <c r="G280" s="322">
        <f t="shared" si="38"/>
        <v>840</v>
      </c>
      <c r="H280" s="382"/>
    </row>
    <row r="281" spans="1:8" s="116" customFormat="1" ht="12.75">
      <c r="A281" s="1069"/>
      <c r="B281" s="20"/>
      <c r="C281" s="143" t="s">
        <v>51</v>
      </c>
      <c r="D281" s="38">
        <v>120</v>
      </c>
      <c r="E281" s="306">
        <f>D281*$H$18</f>
        <v>1494.36</v>
      </c>
      <c r="F281" s="307">
        <f>ROUND(E281*1.25,0)</f>
        <v>1868</v>
      </c>
      <c r="G281" s="322">
        <f t="shared" si="38"/>
        <v>2241.6</v>
      </c>
      <c r="H281" s="382"/>
    </row>
    <row r="282" spans="1:8" s="116" customFormat="1" ht="15.75">
      <c r="A282" s="1069"/>
      <c r="B282" s="20"/>
      <c r="C282" s="213" t="s">
        <v>680</v>
      </c>
      <c r="D282" s="38"/>
      <c r="E282" s="321"/>
      <c r="F282" s="307"/>
      <c r="G282" s="322"/>
      <c r="H282" s="382"/>
    </row>
    <row r="283" spans="1:8" s="116" customFormat="1" ht="12.75">
      <c r="A283" s="1069"/>
      <c r="B283" s="20"/>
      <c r="C283" s="143" t="s">
        <v>712</v>
      </c>
      <c r="D283" s="23">
        <v>170</v>
      </c>
      <c r="E283" s="306">
        <f>D283*$H$19</f>
        <v>2224.11</v>
      </c>
      <c r="F283" s="307">
        <f>ROUND(E283*1.25,0)</f>
        <v>2780</v>
      </c>
      <c r="G283" s="322">
        <f t="shared" si="38"/>
        <v>3336</v>
      </c>
      <c r="H283" s="467"/>
    </row>
    <row r="284" spans="1:8" s="116" customFormat="1" ht="13.5" thickBot="1">
      <c r="A284" s="1122"/>
      <c r="B284" s="20"/>
      <c r="C284" s="146" t="s">
        <v>713</v>
      </c>
      <c r="D284" s="101">
        <v>590</v>
      </c>
      <c r="E284" s="306">
        <f>D284*$H$19</f>
        <v>7718.970000000001</v>
      </c>
      <c r="F284" s="326">
        <f>ROUND(E284*1.25,0)</f>
        <v>9649</v>
      </c>
      <c r="G284" s="322">
        <f t="shared" si="38"/>
        <v>11578.8</v>
      </c>
      <c r="H284" s="467"/>
    </row>
    <row r="285" spans="1:8" s="116" customFormat="1" ht="13.5" thickBot="1">
      <c r="A285" s="1117" t="s">
        <v>288</v>
      </c>
      <c r="B285" s="87" t="s">
        <v>543</v>
      </c>
      <c r="C285" s="336"/>
      <c r="D285" s="99"/>
      <c r="E285" s="102"/>
      <c r="F285" s="313"/>
      <c r="G285" s="331"/>
      <c r="H285" s="466"/>
    </row>
    <row r="286" spans="1:8" s="116" customFormat="1" ht="18.75" customHeight="1">
      <c r="A286" s="1069"/>
      <c r="B286" s="20"/>
      <c r="C286" s="183" t="s">
        <v>700</v>
      </c>
      <c r="D286" s="100"/>
      <c r="E286" s="103"/>
      <c r="F286" s="307"/>
      <c r="G286" s="333"/>
      <c r="H286" s="466"/>
    </row>
    <row r="287" spans="1:8" s="116" customFormat="1" ht="12.75">
      <c r="A287" s="1069"/>
      <c r="B287" s="20"/>
      <c r="C287" s="863" t="s">
        <v>896</v>
      </c>
      <c r="D287" s="864">
        <v>20</v>
      </c>
      <c r="E287" s="416">
        <f>D287*$H$17</f>
        <v>270.27</v>
      </c>
      <c r="F287" s="501">
        <f>ROUND(E287*1.25,0)</f>
        <v>338</v>
      </c>
      <c r="G287" s="861">
        <f>F287*1.2</f>
        <v>405.59999999999997</v>
      </c>
      <c r="H287" s="457"/>
    </row>
    <row r="288" spans="1:8" s="116" customFormat="1" ht="12.75">
      <c r="A288" s="1069"/>
      <c r="B288" s="20"/>
      <c r="C288" s="877" t="s">
        <v>866</v>
      </c>
      <c r="D288" s="864">
        <v>20</v>
      </c>
      <c r="E288" s="416">
        <f>D288*$H$17</f>
        <v>270.27</v>
      </c>
      <c r="F288" s="501">
        <f>ROUND(E288*1.25,0)</f>
        <v>338</v>
      </c>
      <c r="G288" s="861">
        <f>F288*1.2</f>
        <v>405.59999999999997</v>
      </c>
      <c r="H288" s="457"/>
    </row>
    <row r="289" spans="1:8" s="116" customFormat="1" ht="12.75">
      <c r="A289" s="1069"/>
      <c r="B289" s="20"/>
      <c r="C289" s="877" t="s">
        <v>766</v>
      </c>
      <c r="D289" s="864">
        <v>20</v>
      </c>
      <c r="E289" s="416">
        <f>D289*$H$17</f>
        <v>270.27</v>
      </c>
      <c r="F289" s="501">
        <f>ROUND(E289*1.25,0)</f>
        <v>338</v>
      </c>
      <c r="G289" s="861">
        <f>F289*1.2</f>
        <v>405.59999999999997</v>
      </c>
      <c r="H289" s="457"/>
    </row>
    <row r="290" spans="1:8" s="116" customFormat="1" ht="12.75">
      <c r="A290" s="1069"/>
      <c r="B290" s="20"/>
      <c r="C290" s="877" t="s">
        <v>870</v>
      </c>
      <c r="D290" s="864">
        <v>20</v>
      </c>
      <c r="E290" s="416">
        <f>D290*$H$17</f>
        <v>270.27</v>
      </c>
      <c r="F290" s="501">
        <f>ROUND(E290*1.25,0)</f>
        <v>338</v>
      </c>
      <c r="G290" s="861">
        <f>F290*1.2</f>
        <v>405.59999999999997</v>
      </c>
      <c r="H290" s="457"/>
    </row>
    <row r="291" spans="1:8" s="116" customFormat="1" ht="12.75">
      <c r="A291" s="1069"/>
      <c r="B291" s="20"/>
      <c r="C291" s="877" t="s">
        <v>907</v>
      </c>
      <c r="D291" s="864">
        <v>20</v>
      </c>
      <c r="E291" s="416">
        <f>D291*$H$17</f>
        <v>270.27</v>
      </c>
      <c r="F291" s="501">
        <f>ROUND(E291*1.25,0)</f>
        <v>338</v>
      </c>
      <c r="G291" s="861">
        <f>F291*1.2</f>
        <v>405.59999999999997</v>
      </c>
      <c r="H291" s="457"/>
    </row>
    <row r="292" spans="1:8" s="116" customFormat="1" ht="15.75" customHeight="1">
      <c r="A292" s="1069"/>
      <c r="B292" s="20"/>
      <c r="C292" s="195" t="s">
        <v>699</v>
      </c>
      <c r="D292" s="26"/>
      <c r="E292" s="306"/>
      <c r="F292" s="307"/>
      <c r="G292" s="322"/>
      <c r="H292" s="457"/>
    </row>
    <row r="293" spans="1:8" s="116" customFormat="1" ht="12.75">
      <c r="A293" s="1069"/>
      <c r="B293" s="20"/>
      <c r="C293" s="206" t="s">
        <v>691</v>
      </c>
      <c r="D293" s="26">
        <v>80</v>
      </c>
      <c r="E293" s="306">
        <f aca="true" t="shared" si="39" ref="E293:E307">D293*$H$17</f>
        <v>1081.08</v>
      </c>
      <c r="F293" s="307">
        <f aca="true" t="shared" si="40" ref="F293:F307">ROUND(E293*1.25,0)</f>
        <v>1351</v>
      </c>
      <c r="G293" s="322">
        <f aca="true" t="shared" si="41" ref="G293:G312">F293*1.2</f>
        <v>1621.2</v>
      </c>
      <c r="H293" s="457"/>
    </row>
    <row r="294" spans="1:8" s="116" customFormat="1" ht="12.75">
      <c r="A294" s="1069"/>
      <c r="B294" s="20"/>
      <c r="C294" s="185" t="s">
        <v>544</v>
      </c>
      <c r="D294" s="26">
        <v>60</v>
      </c>
      <c r="E294" s="306">
        <f t="shared" si="39"/>
        <v>810.8100000000001</v>
      </c>
      <c r="F294" s="307">
        <f t="shared" si="40"/>
        <v>1014</v>
      </c>
      <c r="G294" s="322">
        <f t="shared" si="41"/>
        <v>1216.8</v>
      </c>
      <c r="H294" s="457"/>
    </row>
    <row r="295" spans="1:8" s="116" customFormat="1" ht="12.75">
      <c r="A295" s="1069"/>
      <c r="B295" s="20"/>
      <c r="C295" s="185" t="s">
        <v>545</v>
      </c>
      <c r="D295" s="26">
        <v>270</v>
      </c>
      <c r="E295" s="306">
        <f t="shared" si="39"/>
        <v>3648.645</v>
      </c>
      <c r="F295" s="307">
        <f t="shared" si="40"/>
        <v>4561</v>
      </c>
      <c r="G295" s="322">
        <f t="shared" si="41"/>
        <v>5473.2</v>
      </c>
      <c r="H295" s="457"/>
    </row>
    <row r="296" spans="1:8" s="116" customFormat="1" ht="12.75">
      <c r="A296" s="1069"/>
      <c r="B296" s="20"/>
      <c r="C296" s="214" t="s">
        <v>546</v>
      </c>
      <c r="D296" s="26">
        <v>115</v>
      </c>
      <c r="E296" s="306">
        <f t="shared" si="39"/>
        <v>1554.0525</v>
      </c>
      <c r="F296" s="307">
        <f t="shared" si="40"/>
        <v>1943</v>
      </c>
      <c r="G296" s="322">
        <f t="shared" si="41"/>
        <v>2331.6</v>
      </c>
      <c r="H296" s="457"/>
    </row>
    <row r="297" spans="1:8" s="116" customFormat="1" ht="12.75">
      <c r="A297" s="1069"/>
      <c r="B297" s="20"/>
      <c r="C297" s="185" t="s">
        <v>102</v>
      </c>
      <c r="D297" s="26">
        <v>65</v>
      </c>
      <c r="E297" s="306">
        <f t="shared" si="39"/>
        <v>878.3775</v>
      </c>
      <c r="F297" s="307">
        <f t="shared" si="40"/>
        <v>1098</v>
      </c>
      <c r="G297" s="322">
        <f t="shared" si="41"/>
        <v>1317.6</v>
      </c>
      <c r="H297" s="457"/>
    </row>
    <row r="298" spans="1:8" s="116" customFormat="1" ht="15.75">
      <c r="A298" s="1069"/>
      <c r="B298" s="20"/>
      <c r="C298" s="215" t="s">
        <v>685</v>
      </c>
      <c r="D298" s="26"/>
      <c r="E298" s="306"/>
      <c r="F298" s="307"/>
      <c r="G298" s="322"/>
      <c r="H298" s="457"/>
    </row>
    <row r="299" spans="1:8" s="116" customFormat="1" ht="12.75">
      <c r="A299" s="1069"/>
      <c r="B299" s="20"/>
      <c r="C299" s="140" t="s">
        <v>702</v>
      </c>
      <c r="D299" s="28">
        <v>350</v>
      </c>
      <c r="E299" s="306">
        <f t="shared" si="39"/>
        <v>4729.725</v>
      </c>
      <c r="F299" s="307">
        <f t="shared" si="40"/>
        <v>5912</v>
      </c>
      <c r="G299" s="322">
        <f t="shared" si="41"/>
        <v>7094.4</v>
      </c>
      <c r="H299" s="457"/>
    </row>
    <row r="300" spans="1:8" s="116" customFormat="1" ht="24" customHeight="1">
      <c r="A300" s="1069"/>
      <c r="B300" s="20"/>
      <c r="C300" s="551" t="s">
        <v>717</v>
      </c>
      <c r="D300" s="28"/>
      <c r="E300" s="306"/>
      <c r="F300" s="307"/>
      <c r="G300" s="322"/>
      <c r="H300" s="457"/>
    </row>
    <row r="301" spans="1:8" s="116" customFormat="1" ht="11.25" customHeight="1">
      <c r="A301" s="1069"/>
      <c r="B301" s="20"/>
      <c r="C301" s="866" t="s">
        <v>857</v>
      </c>
      <c r="D301" s="525">
        <v>240</v>
      </c>
      <c r="E301" s="416">
        <f t="shared" si="39"/>
        <v>3243.2400000000002</v>
      </c>
      <c r="F301" s="501">
        <f t="shared" si="40"/>
        <v>4054</v>
      </c>
      <c r="G301" s="861">
        <f t="shared" si="41"/>
        <v>4864.8</v>
      </c>
      <c r="H301" s="457"/>
    </row>
    <row r="302" spans="1:8" s="116" customFormat="1" ht="11.25" customHeight="1">
      <c r="A302" s="1069"/>
      <c r="B302" s="20"/>
      <c r="C302" s="866" t="s">
        <v>858</v>
      </c>
      <c r="D302" s="525">
        <v>240</v>
      </c>
      <c r="E302" s="416">
        <f t="shared" si="39"/>
        <v>3243.2400000000002</v>
      </c>
      <c r="F302" s="501">
        <f t="shared" si="40"/>
        <v>4054</v>
      </c>
      <c r="G302" s="861">
        <f t="shared" si="41"/>
        <v>4864.8</v>
      </c>
      <c r="H302" s="457"/>
    </row>
    <row r="303" spans="1:8" s="116" customFormat="1" ht="11.25" customHeight="1">
      <c r="A303" s="1069"/>
      <c r="B303" s="20"/>
      <c r="C303" s="866" t="s">
        <v>859</v>
      </c>
      <c r="D303" s="525">
        <v>240</v>
      </c>
      <c r="E303" s="416">
        <f t="shared" si="39"/>
        <v>3243.2400000000002</v>
      </c>
      <c r="F303" s="501">
        <f t="shared" si="40"/>
        <v>4054</v>
      </c>
      <c r="G303" s="861">
        <f t="shared" si="41"/>
        <v>4864.8</v>
      </c>
      <c r="H303" s="457"/>
    </row>
    <row r="304" spans="1:8" s="116" customFormat="1" ht="28.5" customHeight="1">
      <c r="A304" s="1069"/>
      <c r="B304" s="20"/>
      <c r="C304" s="551" t="s">
        <v>718</v>
      </c>
      <c r="D304" s="28"/>
      <c r="E304" s="306"/>
      <c r="F304" s="307"/>
      <c r="G304" s="322"/>
      <c r="H304" s="457"/>
    </row>
    <row r="305" spans="1:8" s="116" customFormat="1" ht="12" customHeight="1">
      <c r="A305" s="1069"/>
      <c r="B305" s="20"/>
      <c r="C305" s="866" t="s">
        <v>857</v>
      </c>
      <c r="D305" s="525">
        <v>240</v>
      </c>
      <c r="E305" s="416">
        <f t="shared" si="39"/>
        <v>3243.2400000000002</v>
      </c>
      <c r="F305" s="501">
        <f t="shared" si="40"/>
        <v>4054</v>
      </c>
      <c r="G305" s="861">
        <f t="shared" si="41"/>
        <v>4864.8</v>
      </c>
      <c r="H305" s="457"/>
    </row>
    <row r="306" spans="1:8" s="116" customFormat="1" ht="12" customHeight="1">
      <c r="A306" s="1069"/>
      <c r="B306" s="20"/>
      <c r="C306" s="866" t="s">
        <v>858</v>
      </c>
      <c r="D306" s="525">
        <v>240</v>
      </c>
      <c r="E306" s="416">
        <f t="shared" si="39"/>
        <v>3243.2400000000002</v>
      </c>
      <c r="F306" s="501">
        <f>ROUND(E306*1.25,0)</f>
        <v>4054</v>
      </c>
      <c r="G306" s="861">
        <f t="shared" si="41"/>
        <v>4864.8</v>
      </c>
      <c r="H306" s="457"/>
    </row>
    <row r="307" spans="1:8" s="116" customFormat="1" ht="12" customHeight="1">
      <c r="A307" s="1069"/>
      <c r="B307" s="20"/>
      <c r="C307" s="866" t="s">
        <v>859</v>
      </c>
      <c r="D307" s="525">
        <v>240</v>
      </c>
      <c r="E307" s="416">
        <f t="shared" si="39"/>
        <v>3243.2400000000002</v>
      </c>
      <c r="F307" s="501">
        <f t="shared" si="40"/>
        <v>4054</v>
      </c>
      <c r="G307" s="861">
        <f t="shared" si="41"/>
        <v>4864.8</v>
      </c>
      <c r="H307" s="457"/>
    </row>
    <row r="308" spans="1:8" s="116" customFormat="1" ht="15.75" customHeight="1">
      <c r="A308" s="1069"/>
      <c r="B308" s="20"/>
      <c r="C308" s="133" t="s">
        <v>658</v>
      </c>
      <c r="D308" s="28"/>
      <c r="E308" s="325"/>
      <c r="F308" s="307"/>
      <c r="G308" s="322"/>
      <c r="H308" s="457"/>
    </row>
    <row r="309" spans="1:8" s="116" customFormat="1" ht="12.75">
      <c r="A309" s="1069"/>
      <c r="B309" s="20"/>
      <c r="C309" s="143" t="s">
        <v>661</v>
      </c>
      <c r="D309" s="38">
        <v>45</v>
      </c>
      <c r="E309" s="306">
        <f>D309*$H$18</f>
        <v>560.385</v>
      </c>
      <c r="F309" s="307">
        <f>ROUND(E309*1.25,0)</f>
        <v>700</v>
      </c>
      <c r="G309" s="322">
        <f t="shared" si="41"/>
        <v>840</v>
      </c>
      <c r="H309" s="457"/>
    </row>
    <row r="310" spans="1:8" s="116" customFormat="1" ht="15.75">
      <c r="A310" s="1069"/>
      <c r="B310" s="20"/>
      <c r="C310" s="213" t="s">
        <v>683</v>
      </c>
      <c r="D310" s="38"/>
      <c r="E310" s="257"/>
      <c r="F310" s="307"/>
      <c r="G310" s="322"/>
      <c r="H310" s="457"/>
    </row>
    <row r="311" spans="1:8" s="116" customFormat="1" ht="12.75">
      <c r="A311" s="1069"/>
      <c r="B311" s="20"/>
      <c r="C311" s="143" t="s">
        <v>712</v>
      </c>
      <c r="D311" s="23">
        <v>170</v>
      </c>
      <c r="E311" s="306">
        <f>D311*$H$19</f>
        <v>2224.11</v>
      </c>
      <c r="F311" s="307">
        <f>ROUND(E311*1.25,0)</f>
        <v>2780</v>
      </c>
      <c r="G311" s="322">
        <f t="shared" si="41"/>
        <v>3336</v>
      </c>
      <c r="H311" s="467"/>
    </row>
    <row r="312" spans="1:8" s="116" customFormat="1" ht="13.5" thickBot="1">
      <c r="A312" s="1071"/>
      <c r="B312" s="46"/>
      <c r="C312" s="187" t="s">
        <v>713</v>
      </c>
      <c r="D312" s="75">
        <v>590</v>
      </c>
      <c r="E312" s="306">
        <f>D312*$H$19</f>
        <v>7718.970000000001</v>
      </c>
      <c r="F312" s="327">
        <f>ROUND(E312*1.25,0)</f>
        <v>9649</v>
      </c>
      <c r="G312" s="322">
        <f t="shared" si="41"/>
        <v>11578.8</v>
      </c>
      <c r="H312" s="467"/>
    </row>
    <row r="313" spans="1:8" s="116" customFormat="1" ht="13.5" thickBot="1">
      <c r="A313" s="1117" t="s">
        <v>289</v>
      </c>
      <c r="B313" s="87" t="s">
        <v>549</v>
      </c>
      <c r="C313" s="336"/>
      <c r="D313" s="99"/>
      <c r="E313" s="102"/>
      <c r="F313" s="313"/>
      <c r="G313" s="331"/>
      <c r="H313" s="466"/>
    </row>
    <row r="314" spans="1:8" s="116" customFormat="1" ht="18.75" customHeight="1">
      <c r="A314" s="1069"/>
      <c r="B314" s="20"/>
      <c r="C314" s="183" t="s">
        <v>700</v>
      </c>
      <c r="D314" s="100"/>
      <c r="E314" s="103"/>
      <c r="F314" s="307"/>
      <c r="G314" s="333"/>
      <c r="H314" s="466"/>
    </row>
    <row r="315" spans="1:8" s="116" customFormat="1" ht="12.75">
      <c r="A315" s="1069"/>
      <c r="B315" s="20"/>
      <c r="C315" s="863" t="s">
        <v>896</v>
      </c>
      <c r="D315" s="864">
        <v>20</v>
      </c>
      <c r="E315" s="416">
        <f>D315*$H$17</f>
        <v>270.27</v>
      </c>
      <c r="F315" s="501">
        <f>ROUND(E315*1.25,0)</f>
        <v>338</v>
      </c>
      <c r="G315" s="861">
        <f>F315*1.2</f>
        <v>405.59999999999997</v>
      </c>
      <c r="H315" s="457"/>
    </row>
    <row r="316" spans="1:8" s="116" customFormat="1" ht="12.75">
      <c r="A316" s="1069"/>
      <c r="B316" s="20"/>
      <c r="C316" s="877" t="s">
        <v>866</v>
      </c>
      <c r="D316" s="864">
        <v>20</v>
      </c>
      <c r="E316" s="416">
        <f>D316*$H$17</f>
        <v>270.27</v>
      </c>
      <c r="F316" s="501">
        <f>ROUND(E316*1.25,0)</f>
        <v>338</v>
      </c>
      <c r="G316" s="861">
        <f>F316*1.2</f>
        <v>405.59999999999997</v>
      </c>
      <c r="H316" s="457"/>
    </row>
    <row r="317" spans="1:8" s="116" customFormat="1" ht="12.75">
      <c r="A317" s="1069"/>
      <c r="B317" s="20"/>
      <c r="C317" s="877" t="s">
        <v>899</v>
      </c>
      <c r="D317" s="864">
        <v>20</v>
      </c>
      <c r="E317" s="416">
        <f>D317*$H$17</f>
        <v>270.27</v>
      </c>
      <c r="F317" s="501">
        <f>ROUND(E317*1.25,0)</f>
        <v>338</v>
      </c>
      <c r="G317" s="861">
        <f>F317*1.2</f>
        <v>405.59999999999997</v>
      </c>
      <c r="H317" s="457"/>
    </row>
    <row r="318" spans="1:8" s="116" customFormat="1" ht="12.75">
      <c r="A318" s="1069"/>
      <c r="B318" s="20"/>
      <c r="C318" s="877" t="s">
        <v>870</v>
      </c>
      <c r="D318" s="864">
        <v>20</v>
      </c>
      <c r="E318" s="416">
        <f>D318*$H$17</f>
        <v>270.27</v>
      </c>
      <c r="F318" s="501">
        <f>ROUND(E318*1.25,0)</f>
        <v>338</v>
      </c>
      <c r="G318" s="861">
        <f>F318*1.2</f>
        <v>405.59999999999997</v>
      </c>
      <c r="H318" s="457"/>
    </row>
    <row r="319" spans="1:8" s="116" customFormat="1" ht="12.75">
      <c r="A319" s="1069"/>
      <c r="B319" s="20"/>
      <c r="C319" s="877" t="s">
        <v>766</v>
      </c>
      <c r="D319" s="864">
        <v>20</v>
      </c>
      <c r="E319" s="416">
        <f>D319*$H$17</f>
        <v>270.27</v>
      </c>
      <c r="F319" s="501">
        <f>ROUND(E319*1.25,0)</f>
        <v>338</v>
      </c>
      <c r="G319" s="861">
        <f>F319*1.2</f>
        <v>405.59999999999997</v>
      </c>
      <c r="H319" s="457"/>
    </row>
    <row r="320" spans="1:8" s="116" customFormat="1" ht="18" customHeight="1">
      <c r="A320" s="1069"/>
      <c r="B320" s="20"/>
      <c r="C320" s="195" t="s">
        <v>699</v>
      </c>
      <c r="D320" s="26"/>
      <c r="E320" s="306"/>
      <c r="F320" s="307"/>
      <c r="G320" s="322"/>
      <c r="H320" s="457"/>
    </row>
    <row r="321" spans="1:8" s="116" customFormat="1" ht="12.75">
      <c r="A321" s="1069"/>
      <c r="B321" s="20"/>
      <c r="C321" s="206" t="s">
        <v>691</v>
      </c>
      <c r="D321" s="26">
        <v>65</v>
      </c>
      <c r="E321" s="306">
        <f aca="true" t="shared" si="42" ref="E321:E334">D321*$H$17</f>
        <v>878.3775</v>
      </c>
      <c r="F321" s="307">
        <f aca="true" t="shared" si="43" ref="F321:F334">ROUND(E321*1.25,0)</f>
        <v>1098</v>
      </c>
      <c r="G321" s="322">
        <f aca="true" t="shared" si="44" ref="G321:G339">F321*1.2</f>
        <v>1317.6</v>
      </c>
      <c r="H321" s="457"/>
    </row>
    <row r="322" spans="1:8" s="116" customFormat="1" ht="12.75">
      <c r="A322" s="1069"/>
      <c r="B322" s="20"/>
      <c r="C322" s="185" t="s">
        <v>668</v>
      </c>
      <c r="D322" s="26">
        <v>120</v>
      </c>
      <c r="E322" s="306">
        <f t="shared" si="42"/>
        <v>1621.6200000000001</v>
      </c>
      <c r="F322" s="307">
        <f t="shared" si="43"/>
        <v>2027</v>
      </c>
      <c r="G322" s="322">
        <f t="shared" si="44"/>
        <v>2432.4</v>
      </c>
      <c r="H322" s="457"/>
    </row>
    <row r="323" spans="1:8" s="116" customFormat="1" ht="12.75">
      <c r="A323" s="1069"/>
      <c r="B323" s="20"/>
      <c r="C323" s="191" t="s">
        <v>550</v>
      </c>
      <c r="D323" s="26">
        <v>200</v>
      </c>
      <c r="E323" s="306">
        <f t="shared" si="42"/>
        <v>2702.7000000000003</v>
      </c>
      <c r="F323" s="307">
        <f>ROUND(E323*1.25,0)</f>
        <v>3378</v>
      </c>
      <c r="G323" s="322">
        <f t="shared" si="44"/>
        <v>4053.6</v>
      </c>
      <c r="H323" s="457"/>
    </row>
    <row r="324" spans="1:8" s="116" customFormat="1" ht="12.75">
      <c r="A324" s="1069"/>
      <c r="B324" s="20"/>
      <c r="C324" s="146" t="s">
        <v>551</v>
      </c>
      <c r="D324" s="26">
        <v>30</v>
      </c>
      <c r="E324" s="306">
        <f t="shared" si="42"/>
        <v>405.40500000000003</v>
      </c>
      <c r="F324" s="307">
        <f t="shared" si="43"/>
        <v>507</v>
      </c>
      <c r="G324" s="322">
        <f t="shared" si="44"/>
        <v>608.4</v>
      </c>
      <c r="H324" s="457"/>
    </row>
    <row r="325" spans="1:8" s="116" customFormat="1" ht="15.75">
      <c r="A325" s="1069"/>
      <c r="B325" s="20"/>
      <c r="C325" s="215" t="s">
        <v>685</v>
      </c>
      <c r="D325" s="26"/>
      <c r="E325" s="306"/>
      <c r="F325" s="307"/>
      <c r="G325" s="322"/>
      <c r="H325" s="457"/>
    </row>
    <row r="326" spans="1:8" s="116" customFormat="1" ht="12.75">
      <c r="A326" s="1069"/>
      <c r="B326" s="20"/>
      <c r="C326" s="140" t="s">
        <v>702</v>
      </c>
      <c r="D326" s="28">
        <v>350</v>
      </c>
      <c r="E326" s="306">
        <f t="shared" si="42"/>
        <v>4729.725</v>
      </c>
      <c r="F326" s="307">
        <f t="shared" si="43"/>
        <v>5912</v>
      </c>
      <c r="G326" s="322">
        <f t="shared" si="44"/>
        <v>7094.4</v>
      </c>
      <c r="H326" s="457"/>
    </row>
    <row r="327" spans="1:8" s="116" customFormat="1" ht="38.25">
      <c r="A327" s="1069"/>
      <c r="B327" s="20"/>
      <c r="C327" s="551" t="s">
        <v>717</v>
      </c>
      <c r="D327" s="28"/>
      <c r="E327" s="306"/>
      <c r="F327" s="307"/>
      <c r="G327" s="322"/>
      <c r="H327" s="457"/>
    </row>
    <row r="328" spans="1:8" s="116" customFormat="1" ht="12" customHeight="1">
      <c r="A328" s="1069"/>
      <c r="B328" s="20"/>
      <c r="C328" s="866" t="s">
        <v>857</v>
      </c>
      <c r="D328" s="525">
        <v>240</v>
      </c>
      <c r="E328" s="416">
        <f t="shared" si="42"/>
        <v>3243.2400000000002</v>
      </c>
      <c r="F328" s="501">
        <f t="shared" si="43"/>
        <v>4054</v>
      </c>
      <c r="G328" s="861">
        <f t="shared" si="44"/>
        <v>4864.8</v>
      </c>
      <c r="H328" s="457"/>
    </row>
    <row r="329" spans="1:8" s="116" customFormat="1" ht="12" customHeight="1">
      <c r="A329" s="1069"/>
      <c r="B329" s="20"/>
      <c r="C329" s="866" t="s">
        <v>858</v>
      </c>
      <c r="D329" s="525">
        <v>240</v>
      </c>
      <c r="E329" s="416">
        <f t="shared" si="42"/>
        <v>3243.2400000000002</v>
      </c>
      <c r="F329" s="501">
        <f t="shared" si="43"/>
        <v>4054</v>
      </c>
      <c r="G329" s="861">
        <f t="shared" si="44"/>
        <v>4864.8</v>
      </c>
      <c r="H329" s="457"/>
    </row>
    <row r="330" spans="1:8" s="116" customFormat="1" ht="12" customHeight="1">
      <c r="A330" s="1069"/>
      <c r="B330" s="20"/>
      <c r="C330" s="866" t="s">
        <v>859</v>
      </c>
      <c r="D330" s="525">
        <v>240</v>
      </c>
      <c r="E330" s="416">
        <f t="shared" si="42"/>
        <v>3243.2400000000002</v>
      </c>
      <c r="F330" s="501">
        <f t="shared" si="43"/>
        <v>4054</v>
      </c>
      <c r="G330" s="861">
        <f t="shared" si="44"/>
        <v>4864.8</v>
      </c>
      <c r="H330" s="457"/>
    </row>
    <row r="331" spans="1:8" s="116" customFormat="1" ht="26.25" customHeight="1">
      <c r="A331" s="1069"/>
      <c r="B331" s="20"/>
      <c r="C331" s="551" t="s">
        <v>718</v>
      </c>
      <c r="D331" s="28"/>
      <c r="E331" s="306"/>
      <c r="F331" s="307"/>
      <c r="G331" s="322"/>
      <c r="H331" s="457"/>
    </row>
    <row r="332" spans="1:8" s="116" customFormat="1" ht="12.75" customHeight="1">
      <c r="A332" s="1069"/>
      <c r="B332" s="20"/>
      <c r="C332" s="866" t="s">
        <v>857</v>
      </c>
      <c r="D332" s="525">
        <v>240</v>
      </c>
      <c r="E332" s="416">
        <f t="shared" si="42"/>
        <v>3243.2400000000002</v>
      </c>
      <c r="F332" s="501">
        <f t="shared" si="43"/>
        <v>4054</v>
      </c>
      <c r="G332" s="861">
        <f t="shared" si="44"/>
        <v>4864.8</v>
      </c>
      <c r="H332" s="457"/>
    </row>
    <row r="333" spans="1:8" s="116" customFormat="1" ht="12" customHeight="1">
      <c r="A333" s="1069"/>
      <c r="B333" s="20"/>
      <c r="C333" s="866" t="s">
        <v>858</v>
      </c>
      <c r="D333" s="525">
        <v>240</v>
      </c>
      <c r="E333" s="416">
        <f t="shared" si="42"/>
        <v>3243.2400000000002</v>
      </c>
      <c r="F333" s="501">
        <f t="shared" si="43"/>
        <v>4054</v>
      </c>
      <c r="G333" s="861">
        <f t="shared" si="44"/>
        <v>4864.8</v>
      </c>
      <c r="H333" s="457"/>
    </row>
    <row r="334" spans="1:8" s="116" customFormat="1" ht="12" customHeight="1">
      <c r="A334" s="1069"/>
      <c r="B334" s="20"/>
      <c r="C334" s="866" t="s">
        <v>859</v>
      </c>
      <c r="D334" s="525">
        <v>240</v>
      </c>
      <c r="E334" s="416">
        <f t="shared" si="42"/>
        <v>3243.2400000000002</v>
      </c>
      <c r="F334" s="501">
        <f t="shared" si="43"/>
        <v>4054</v>
      </c>
      <c r="G334" s="861">
        <f t="shared" si="44"/>
        <v>4864.8</v>
      </c>
      <c r="H334" s="457"/>
    </row>
    <row r="335" spans="1:8" s="116" customFormat="1" ht="15.75" customHeight="1">
      <c r="A335" s="1069"/>
      <c r="B335" s="20"/>
      <c r="C335" s="133" t="s">
        <v>658</v>
      </c>
      <c r="D335" s="28"/>
      <c r="E335" s="325"/>
      <c r="F335" s="307"/>
      <c r="G335" s="322"/>
      <c r="H335" s="457"/>
    </row>
    <row r="336" spans="1:8" s="116" customFormat="1" ht="12.75">
      <c r="A336" s="1069"/>
      <c r="B336" s="20"/>
      <c r="C336" s="143" t="s">
        <v>661</v>
      </c>
      <c r="D336" s="38">
        <v>45</v>
      </c>
      <c r="E336" s="306">
        <f>D336*$H$18</f>
        <v>560.385</v>
      </c>
      <c r="F336" s="307">
        <f>ROUND(E336*1.25,0)</f>
        <v>700</v>
      </c>
      <c r="G336" s="322">
        <f t="shared" si="44"/>
        <v>840</v>
      </c>
      <c r="H336" s="457"/>
    </row>
    <row r="337" spans="1:8" s="116" customFormat="1" ht="15.75">
      <c r="A337" s="1069"/>
      <c r="B337" s="20"/>
      <c r="C337" s="213" t="s">
        <v>683</v>
      </c>
      <c r="D337" s="38"/>
      <c r="E337" s="257"/>
      <c r="F337" s="307"/>
      <c r="G337" s="322"/>
      <c r="H337" s="457"/>
    </row>
    <row r="338" spans="1:8" s="116" customFormat="1" ht="12.75">
      <c r="A338" s="1069"/>
      <c r="B338" s="20"/>
      <c r="C338" s="143" t="s">
        <v>712</v>
      </c>
      <c r="D338" s="23">
        <v>170</v>
      </c>
      <c r="E338" s="306">
        <f>D338*$H$19</f>
        <v>2224.11</v>
      </c>
      <c r="F338" s="307">
        <f>ROUND(E338*1.25,0)</f>
        <v>2780</v>
      </c>
      <c r="G338" s="322">
        <f t="shared" si="44"/>
        <v>3336</v>
      </c>
      <c r="H338" s="467"/>
    </row>
    <row r="339" spans="1:8" s="116" customFormat="1" ht="13.5" thickBot="1">
      <c r="A339" s="1071"/>
      <c r="B339" s="46"/>
      <c r="C339" s="187" t="s">
        <v>713</v>
      </c>
      <c r="D339" s="75">
        <v>590</v>
      </c>
      <c r="E339" s="306">
        <f>D339*$H$19</f>
        <v>7718.970000000001</v>
      </c>
      <c r="F339" s="327">
        <f>ROUND(E339*1.25,0)</f>
        <v>9649</v>
      </c>
      <c r="G339" s="322">
        <f t="shared" si="44"/>
        <v>11578.8</v>
      </c>
      <c r="H339" s="467"/>
    </row>
    <row r="340" ht="12" customHeight="1"/>
    <row r="341" ht="12.75">
      <c r="A341" t="s">
        <v>352</v>
      </c>
    </row>
    <row r="342" ht="12.75">
      <c r="A342" s="116" t="s">
        <v>547</v>
      </c>
    </row>
    <row r="343" ht="12.75">
      <c r="A343" s="116" t="s">
        <v>548</v>
      </c>
    </row>
  </sheetData>
  <sheetProtection/>
  <mergeCells count="18">
    <mergeCell ref="C2:H2"/>
    <mergeCell ref="B4:F4"/>
    <mergeCell ref="B5:F5"/>
    <mergeCell ref="B6:F6"/>
    <mergeCell ref="A19:A54"/>
    <mergeCell ref="B7:F7"/>
    <mergeCell ref="A55:A88"/>
    <mergeCell ref="B13:C13"/>
    <mergeCell ref="A14:A17"/>
    <mergeCell ref="B14:C14"/>
    <mergeCell ref="B18:C18"/>
    <mergeCell ref="A89:A135"/>
    <mergeCell ref="A313:A339"/>
    <mergeCell ref="A285:A312"/>
    <mergeCell ref="A259:A284"/>
    <mergeCell ref="A229:A258"/>
    <mergeCell ref="A198:A228"/>
    <mergeCell ref="A136:A197"/>
  </mergeCells>
  <printOptions/>
  <pageMargins left="0.7874015748031497" right="0.3937007874015748" top="0.42" bottom="0.57" header="0.34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1"/>
  <sheetViews>
    <sheetView zoomScale="140" zoomScaleNormal="140" zoomScalePageLayoutView="0" workbookViewId="0" topLeftCell="A106">
      <selection activeCell="S14" sqref="S14"/>
    </sheetView>
  </sheetViews>
  <sheetFormatPr defaultColWidth="9.140625" defaultRowHeight="12.75"/>
  <cols>
    <col min="1" max="1" width="13.421875" style="0" customWidth="1"/>
    <col min="2" max="2" width="43.00390625" style="0" customWidth="1"/>
    <col min="3" max="3" width="40.7109375" style="0" customWidth="1"/>
    <col min="4" max="4" width="11.7109375" style="0" hidden="1" customWidth="1"/>
    <col min="5" max="5" width="9.57421875" style="0" hidden="1" customWidth="1"/>
    <col min="6" max="6" width="10.8515625" style="0" customWidth="1"/>
    <col min="7" max="7" width="11.28125" style="0" customWidth="1"/>
    <col min="8" max="8" width="9.140625" style="0" hidden="1" customWidth="1"/>
    <col min="9" max="9" width="7.28125" style="0" hidden="1" customWidth="1"/>
    <col min="10" max="10" width="8.140625" style="0" hidden="1" customWidth="1"/>
    <col min="11" max="11" width="9.421875" style="0" hidden="1" customWidth="1"/>
    <col min="12" max="12" width="10.00390625" style="0" hidden="1" customWidth="1"/>
    <col min="13" max="13" width="14.140625" style="0" hidden="1" customWidth="1"/>
    <col min="14" max="14" width="9.140625" style="0" customWidth="1"/>
  </cols>
  <sheetData>
    <row r="1" spans="1:8" ht="12.75">
      <c r="A1" s="2"/>
      <c r="B1" s="3"/>
      <c r="C1" s="628" t="s">
        <v>371</v>
      </c>
      <c r="D1" s="495"/>
      <c r="E1" s="495"/>
      <c r="F1" s="495"/>
      <c r="G1" s="495"/>
      <c r="H1" s="495"/>
    </row>
    <row r="2" spans="1:8" ht="25.5" customHeight="1">
      <c r="A2" s="2"/>
      <c r="B2" s="1"/>
      <c r="C2" s="1112" t="s">
        <v>949</v>
      </c>
      <c r="D2" s="1112"/>
      <c r="E2" s="1112"/>
      <c r="F2" s="1112"/>
      <c r="G2" s="1112"/>
      <c r="H2" s="1112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2"/>
      <c r="C8" s="2"/>
      <c r="D8" s="2"/>
      <c r="E8" s="4"/>
      <c r="F8" s="4"/>
      <c r="G8" s="4"/>
      <c r="H8" s="4"/>
    </row>
    <row r="9" spans="1:8" ht="56.2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ht="20.25" customHeight="1">
      <c r="A12" s="13"/>
      <c r="B12" s="71" t="s">
        <v>347</v>
      </c>
      <c r="C12" s="71"/>
      <c r="D12" s="14"/>
      <c r="E12" s="15"/>
      <c r="F12" s="15"/>
      <c r="G12" s="15"/>
      <c r="H12" s="15"/>
    </row>
    <row r="13" spans="1:8" ht="35.25" customHeight="1" thickBot="1">
      <c r="A13" s="16" t="s">
        <v>290</v>
      </c>
      <c r="B13" s="1102" t="s">
        <v>346</v>
      </c>
      <c r="C13" s="1103"/>
      <c r="D13" s="33"/>
      <c r="E13" s="33"/>
      <c r="F13" s="33"/>
      <c r="G13" s="33"/>
      <c r="H13" s="34"/>
    </row>
    <row r="14" spans="1:8" ht="29.25" customHeight="1" thickBot="1">
      <c r="A14" s="1104" t="s">
        <v>291</v>
      </c>
      <c r="B14" s="1107" t="s">
        <v>231</v>
      </c>
      <c r="C14" s="1108"/>
      <c r="D14" s="58"/>
      <c r="E14" s="216"/>
      <c r="F14" s="633"/>
      <c r="G14" s="58"/>
      <c r="H14" s="34"/>
    </row>
    <row r="15" spans="1:8" s="116" customFormat="1" ht="21.75" customHeight="1" thickBot="1">
      <c r="A15" s="1105"/>
      <c r="B15" s="162" t="s">
        <v>351</v>
      </c>
      <c r="C15" s="100"/>
      <c r="D15" s="217">
        <v>35</v>
      </c>
      <c r="E15" s="340">
        <f>D15*H19</f>
        <v>472.9725</v>
      </c>
      <c r="F15" s="433">
        <f>ROUND(E15*1.25,0)</f>
        <v>591</v>
      </c>
      <c r="G15" s="630">
        <f>F15*1.2</f>
        <v>709.1999999999999</v>
      </c>
      <c r="H15" s="382"/>
    </row>
    <row r="16" spans="1:12" s="116" customFormat="1" ht="27" customHeight="1">
      <c r="A16" s="1105"/>
      <c r="B16" s="163" t="s">
        <v>350</v>
      </c>
      <c r="C16" s="104"/>
      <c r="D16" s="218">
        <v>45</v>
      </c>
      <c r="E16" s="340">
        <f>D16*H17</f>
        <v>684.1800000000001</v>
      </c>
      <c r="F16" s="433">
        <f>ROUND(E16*1.25,0)</f>
        <v>855</v>
      </c>
      <c r="G16" s="630">
        <f>F16*1.2</f>
        <v>1026</v>
      </c>
      <c r="H16" s="514" t="s">
        <v>945</v>
      </c>
      <c r="L16" s="116" t="s">
        <v>849</v>
      </c>
    </row>
    <row r="17" spans="1:12" s="116" customFormat="1" ht="18" customHeight="1" thickBot="1">
      <c r="A17" s="1106"/>
      <c r="B17" s="164" t="s">
        <v>344</v>
      </c>
      <c r="C17" s="309"/>
      <c r="D17" s="218">
        <v>60</v>
      </c>
      <c r="E17" s="340">
        <f>D17*H17</f>
        <v>912.24</v>
      </c>
      <c r="F17" s="433">
        <f>ROUND(E17*1.25,0)</f>
        <v>1140</v>
      </c>
      <c r="G17" s="630">
        <f>F17*1.2</f>
        <v>1368</v>
      </c>
      <c r="H17" s="460">
        <f>14.48*105%</f>
        <v>15.204</v>
      </c>
      <c r="I17" s="116" t="s">
        <v>806</v>
      </c>
      <c r="L17" s="731">
        <v>0.05</v>
      </c>
    </row>
    <row r="18" spans="1:12" s="116" customFormat="1" ht="18" customHeight="1" thickBot="1">
      <c r="A18" s="311" t="s">
        <v>292</v>
      </c>
      <c r="B18" s="1109" t="s">
        <v>232</v>
      </c>
      <c r="C18" s="1110"/>
      <c r="D18" s="219"/>
      <c r="E18" s="343"/>
      <c r="F18" s="434"/>
      <c r="G18" s="631"/>
      <c r="H18" s="460">
        <f>11.86*105%</f>
        <v>12.453</v>
      </c>
      <c r="I18" s="116" t="s">
        <v>805</v>
      </c>
      <c r="L18" s="731">
        <v>0.05</v>
      </c>
    </row>
    <row r="19" spans="1:12" s="116" customFormat="1" ht="20.25" customHeight="1" thickBot="1">
      <c r="A19" s="1118" t="s">
        <v>293</v>
      </c>
      <c r="B19" s="67" t="s">
        <v>345</v>
      </c>
      <c r="C19" s="345"/>
      <c r="D19" s="346"/>
      <c r="E19" s="347"/>
      <c r="F19" s="435"/>
      <c r="G19" s="635"/>
      <c r="H19" s="460">
        <f>12.87*105%</f>
        <v>13.5135</v>
      </c>
      <c r="I19" s="116" t="s">
        <v>726</v>
      </c>
      <c r="L19" s="731">
        <v>0.05</v>
      </c>
    </row>
    <row r="20" spans="1:12" s="116" customFormat="1" ht="15" customHeight="1">
      <c r="A20" s="1069"/>
      <c r="B20" s="65"/>
      <c r="C20" s="66" t="s">
        <v>700</v>
      </c>
      <c r="D20" s="348"/>
      <c r="E20" s="349"/>
      <c r="F20" s="436"/>
      <c r="G20" s="636"/>
      <c r="H20" s="460">
        <f>11.86*105%</f>
        <v>12.453</v>
      </c>
      <c r="I20" s="265" t="s">
        <v>466</v>
      </c>
      <c r="L20" s="731">
        <v>0.05</v>
      </c>
    </row>
    <row r="21" spans="1:12" s="116" customFormat="1" ht="13.5" thickBot="1">
      <c r="A21" s="1069"/>
      <c r="B21" s="65"/>
      <c r="C21" s="863" t="s">
        <v>896</v>
      </c>
      <c r="D21" s="880">
        <v>20</v>
      </c>
      <c r="E21" s="881">
        <f>D21*$H$19</f>
        <v>270.27</v>
      </c>
      <c r="F21" s="882">
        <f>ROUND(E21*1.25,0)</f>
        <v>338</v>
      </c>
      <c r="G21" s="883">
        <f>F21*1.2</f>
        <v>405.59999999999997</v>
      </c>
      <c r="H21" s="461">
        <f>12.46*105%</f>
        <v>13.083000000000002</v>
      </c>
      <c r="I21" s="116" t="s">
        <v>804</v>
      </c>
      <c r="L21" s="731">
        <v>0.05</v>
      </c>
    </row>
    <row r="22" spans="1:12" s="116" customFormat="1" ht="12.75">
      <c r="A22" s="1069"/>
      <c r="B22" s="65"/>
      <c r="C22" s="863" t="s">
        <v>866</v>
      </c>
      <c r="D22" s="880">
        <v>20</v>
      </c>
      <c r="E22" s="881">
        <f>D22*$H$19</f>
        <v>270.27</v>
      </c>
      <c r="F22" s="882">
        <f>ROUND(E22*1.25,0)</f>
        <v>338</v>
      </c>
      <c r="G22" s="883">
        <f>F22*1.2</f>
        <v>405.59999999999997</v>
      </c>
      <c r="H22" s="860"/>
      <c r="L22" s="731"/>
    </row>
    <row r="23" spans="1:12" s="116" customFormat="1" ht="12.75">
      <c r="A23" s="1069"/>
      <c r="B23" s="65"/>
      <c r="C23" s="863" t="s">
        <v>908</v>
      </c>
      <c r="D23" s="880">
        <v>20</v>
      </c>
      <c r="E23" s="881">
        <f>D23*$H$19</f>
        <v>270.27</v>
      </c>
      <c r="F23" s="882">
        <f>ROUND(E23*1.25,0)</f>
        <v>338</v>
      </c>
      <c r="G23" s="883">
        <f>F23*1.2</f>
        <v>405.59999999999997</v>
      </c>
      <c r="H23" s="860"/>
      <c r="L23" s="731"/>
    </row>
    <row r="24" spans="1:12" s="116" customFormat="1" ht="12.75">
      <c r="A24" s="1069"/>
      <c r="B24" s="65"/>
      <c r="C24" s="863" t="s">
        <v>870</v>
      </c>
      <c r="D24" s="880">
        <v>20</v>
      </c>
      <c r="E24" s="881">
        <f>D24*$H$19</f>
        <v>270.27</v>
      </c>
      <c r="F24" s="882">
        <f>ROUND(E24*1.25,0)</f>
        <v>338</v>
      </c>
      <c r="G24" s="883">
        <f>F24*1.2</f>
        <v>405.59999999999997</v>
      </c>
      <c r="H24" s="860"/>
      <c r="L24" s="731"/>
    </row>
    <row r="25" spans="1:12" s="116" customFormat="1" ht="12.75">
      <c r="A25" s="1069"/>
      <c r="B25" s="65"/>
      <c r="C25" s="863" t="s">
        <v>869</v>
      </c>
      <c r="D25" s="880">
        <v>20</v>
      </c>
      <c r="E25" s="881">
        <f>D25*$H$19</f>
        <v>270.27</v>
      </c>
      <c r="F25" s="882">
        <f>ROUND(E25*1.25,0)</f>
        <v>338</v>
      </c>
      <c r="G25" s="883">
        <f>F25*1.2</f>
        <v>405.59999999999997</v>
      </c>
      <c r="H25" s="860"/>
      <c r="L25" s="731"/>
    </row>
    <row r="26" spans="1:8" s="116" customFormat="1" ht="15" customHeight="1" thickBot="1">
      <c r="A26" s="1069"/>
      <c r="B26" s="65"/>
      <c r="C26" s="141" t="s">
        <v>699</v>
      </c>
      <c r="D26" s="218"/>
      <c r="E26" s="340"/>
      <c r="F26" s="433"/>
      <c r="G26" s="638"/>
      <c r="H26" s="457"/>
    </row>
    <row r="27" spans="1:8" s="116" customFormat="1" ht="12.75">
      <c r="A27" s="1069"/>
      <c r="B27" s="65"/>
      <c r="C27" s="143" t="s">
        <v>552</v>
      </c>
      <c r="D27" s="218">
        <v>228</v>
      </c>
      <c r="E27" s="340">
        <f aca="true" t="shared" si="0" ref="E27:E49">D27*$H$19</f>
        <v>3081.078</v>
      </c>
      <c r="F27" s="341">
        <f aca="true" t="shared" si="1" ref="F27:F49">ROUND(E27*1.25,0)</f>
        <v>3851</v>
      </c>
      <c r="G27" s="634">
        <f>F27*1.2</f>
        <v>4621.2</v>
      </c>
      <c r="H27" s="457"/>
    </row>
    <row r="28" spans="1:8" s="116" customFormat="1" ht="12.75">
      <c r="A28" s="1069"/>
      <c r="B28" s="65"/>
      <c r="C28" s="159" t="s">
        <v>553</v>
      </c>
      <c r="D28" s="218">
        <v>204</v>
      </c>
      <c r="E28" s="340">
        <f t="shared" si="0"/>
        <v>2756.754</v>
      </c>
      <c r="F28" s="341">
        <f t="shared" si="1"/>
        <v>3446</v>
      </c>
      <c r="G28" s="634">
        <f aca="true" t="shared" si="2" ref="G28:G52">F28*1.2</f>
        <v>4135.2</v>
      </c>
      <c r="H28" s="457"/>
    </row>
    <row r="29" spans="1:8" s="116" customFormat="1" ht="12.75">
      <c r="A29" s="1069"/>
      <c r="B29" s="65"/>
      <c r="C29" s="143" t="s">
        <v>643</v>
      </c>
      <c r="D29" s="218">
        <v>110</v>
      </c>
      <c r="E29" s="340">
        <f t="shared" si="0"/>
        <v>1486.4850000000001</v>
      </c>
      <c r="F29" s="341">
        <f t="shared" si="1"/>
        <v>1858</v>
      </c>
      <c r="G29" s="634">
        <f t="shared" si="2"/>
        <v>2229.6</v>
      </c>
      <c r="H29" s="457"/>
    </row>
    <row r="30" spans="1:8" s="116" customFormat="1" ht="12.75">
      <c r="A30" s="1069"/>
      <c r="B30" s="65"/>
      <c r="C30" s="159" t="s">
        <v>554</v>
      </c>
      <c r="D30" s="218">
        <v>90</v>
      </c>
      <c r="E30" s="340">
        <f t="shared" si="0"/>
        <v>1216.2150000000001</v>
      </c>
      <c r="F30" s="341">
        <f t="shared" si="1"/>
        <v>1520</v>
      </c>
      <c r="G30" s="634">
        <f t="shared" si="2"/>
        <v>1824</v>
      </c>
      <c r="H30" s="457"/>
    </row>
    <row r="31" spans="1:8" s="116" customFormat="1" ht="12.75">
      <c r="A31" s="1069"/>
      <c r="B31" s="65"/>
      <c r="C31" s="143" t="s">
        <v>555</v>
      </c>
      <c r="D31" s="218">
        <v>30</v>
      </c>
      <c r="E31" s="340">
        <f t="shared" si="0"/>
        <v>405.40500000000003</v>
      </c>
      <c r="F31" s="341">
        <f t="shared" si="1"/>
        <v>507</v>
      </c>
      <c r="G31" s="634">
        <f t="shared" si="2"/>
        <v>608.4</v>
      </c>
      <c r="H31" s="457"/>
    </row>
    <row r="32" spans="1:8" s="116" customFormat="1" ht="12.75">
      <c r="A32" s="1069"/>
      <c r="B32" s="65"/>
      <c r="C32" s="143" t="s">
        <v>668</v>
      </c>
      <c r="D32" s="218">
        <v>240</v>
      </c>
      <c r="E32" s="340">
        <f t="shared" si="0"/>
        <v>3243.2400000000002</v>
      </c>
      <c r="F32" s="341">
        <f>ROUND(E32*1.25,0)</f>
        <v>4054</v>
      </c>
      <c r="G32" s="634">
        <f t="shared" si="2"/>
        <v>4864.8</v>
      </c>
      <c r="H32" s="457"/>
    </row>
    <row r="33" spans="1:8" s="116" customFormat="1" ht="12.75">
      <c r="A33" s="1069"/>
      <c r="B33" s="65"/>
      <c r="C33" s="143" t="s">
        <v>975</v>
      </c>
      <c r="D33" s="218">
        <v>200</v>
      </c>
      <c r="E33" s="340">
        <f t="shared" si="0"/>
        <v>2702.7000000000003</v>
      </c>
      <c r="F33" s="341">
        <f>ROUND(E33*1.25,0)</f>
        <v>3378</v>
      </c>
      <c r="G33" s="634">
        <f t="shared" si="2"/>
        <v>4053.6</v>
      </c>
      <c r="H33" s="457"/>
    </row>
    <row r="34" spans="1:8" s="116" customFormat="1" ht="12.75">
      <c r="A34" s="1069"/>
      <c r="B34" s="65"/>
      <c r="C34" s="159" t="s">
        <v>556</v>
      </c>
      <c r="D34" s="218">
        <v>60</v>
      </c>
      <c r="E34" s="340">
        <f t="shared" si="0"/>
        <v>810.8100000000001</v>
      </c>
      <c r="F34" s="341">
        <f t="shared" si="1"/>
        <v>1014</v>
      </c>
      <c r="G34" s="634">
        <f t="shared" si="2"/>
        <v>1216.8</v>
      </c>
      <c r="H34" s="457"/>
    </row>
    <row r="35" spans="1:8" s="116" customFormat="1" ht="18.75" customHeight="1">
      <c r="A35" s="1069"/>
      <c r="B35" s="65"/>
      <c r="C35" s="190" t="s">
        <v>557</v>
      </c>
      <c r="D35" s="218"/>
      <c r="E35" s="340"/>
      <c r="F35" s="341"/>
      <c r="G35" s="634"/>
      <c r="H35" s="457"/>
    </row>
    <row r="36" spans="1:8" s="116" customFormat="1" ht="12.75">
      <c r="A36" s="1069"/>
      <c r="B36" s="65"/>
      <c r="C36" s="143" t="s">
        <v>558</v>
      </c>
      <c r="D36" s="218">
        <v>80</v>
      </c>
      <c r="E36" s="340">
        <f t="shared" si="0"/>
        <v>1081.08</v>
      </c>
      <c r="F36" s="341">
        <f t="shared" si="1"/>
        <v>1351</v>
      </c>
      <c r="G36" s="634">
        <f t="shared" si="2"/>
        <v>1621.2</v>
      </c>
      <c r="H36" s="457"/>
    </row>
    <row r="37" spans="1:8" s="116" customFormat="1" ht="12.75">
      <c r="A37" s="1069"/>
      <c r="B37" s="65"/>
      <c r="C37" s="143" t="s">
        <v>123</v>
      </c>
      <c r="D37" s="218">
        <v>125</v>
      </c>
      <c r="E37" s="340">
        <f t="shared" si="0"/>
        <v>1689.1875</v>
      </c>
      <c r="F37" s="341">
        <f t="shared" si="1"/>
        <v>2111</v>
      </c>
      <c r="G37" s="634">
        <f t="shared" si="2"/>
        <v>2533.2</v>
      </c>
      <c r="H37" s="457"/>
    </row>
    <row r="38" spans="1:8" s="116" customFormat="1" ht="15.75">
      <c r="A38" s="1069"/>
      <c r="B38" s="65"/>
      <c r="C38" s="190" t="s">
        <v>701</v>
      </c>
      <c r="D38" s="218"/>
      <c r="E38" s="340"/>
      <c r="F38" s="341"/>
      <c r="G38" s="634"/>
      <c r="H38" s="457"/>
    </row>
    <row r="39" spans="1:8" s="116" customFormat="1" ht="12.75">
      <c r="A39" s="1069"/>
      <c r="B39" s="65"/>
      <c r="C39" s="140" t="s">
        <v>702</v>
      </c>
      <c r="D39" s="220">
        <v>350</v>
      </c>
      <c r="E39" s="340">
        <f t="shared" si="0"/>
        <v>4729.725</v>
      </c>
      <c r="F39" s="341">
        <f t="shared" si="1"/>
        <v>5912</v>
      </c>
      <c r="G39" s="634">
        <f t="shared" si="2"/>
        <v>7094.4</v>
      </c>
      <c r="H39" s="457"/>
    </row>
    <row r="40" spans="1:8" s="116" customFormat="1" ht="12.75">
      <c r="A40" s="1069"/>
      <c r="B40" s="65"/>
      <c r="C40" s="140" t="s">
        <v>190</v>
      </c>
      <c r="D40" s="220">
        <v>335</v>
      </c>
      <c r="E40" s="340">
        <f t="shared" si="0"/>
        <v>4527.0225</v>
      </c>
      <c r="F40" s="341">
        <f t="shared" si="1"/>
        <v>5659</v>
      </c>
      <c r="G40" s="634">
        <f t="shared" si="2"/>
        <v>6790.8</v>
      </c>
      <c r="H40" s="457"/>
    </row>
    <row r="41" spans="1:8" s="116" customFormat="1" ht="12.75">
      <c r="A41" s="1069"/>
      <c r="B41" s="65"/>
      <c r="C41" s="140" t="s">
        <v>326</v>
      </c>
      <c r="D41" s="221">
        <v>335</v>
      </c>
      <c r="E41" s="340">
        <f t="shared" si="0"/>
        <v>4527.0225</v>
      </c>
      <c r="F41" s="341">
        <f t="shared" si="1"/>
        <v>5659</v>
      </c>
      <c r="G41" s="634">
        <f t="shared" si="2"/>
        <v>6790.8</v>
      </c>
      <c r="H41" s="457"/>
    </row>
    <row r="42" spans="1:8" s="116" customFormat="1" ht="38.25" customHeight="1">
      <c r="A42" s="1069"/>
      <c r="B42" s="65"/>
      <c r="C42" s="551" t="s">
        <v>717</v>
      </c>
      <c r="D42" s="220"/>
      <c r="E42" s="340"/>
      <c r="F42" s="341"/>
      <c r="G42" s="634"/>
      <c r="H42" s="457"/>
    </row>
    <row r="43" spans="1:8" s="116" customFormat="1" ht="12" customHeight="1">
      <c r="A43" s="1069"/>
      <c r="B43" s="65"/>
      <c r="C43" s="866" t="s">
        <v>857</v>
      </c>
      <c r="D43" s="884">
        <v>240</v>
      </c>
      <c r="E43" s="881">
        <f t="shared" si="0"/>
        <v>3243.2400000000002</v>
      </c>
      <c r="F43" s="500">
        <f t="shared" si="1"/>
        <v>4054</v>
      </c>
      <c r="G43" s="885">
        <f t="shared" si="2"/>
        <v>4864.8</v>
      </c>
      <c r="H43" s="457"/>
    </row>
    <row r="44" spans="1:8" s="116" customFormat="1" ht="12" customHeight="1">
      <c r="A44" s="1069"/>
      <c r="B44" s="65"/>
      <c r="C44" s="866" t="s">
        <v>858</v>
      </c>
      <c r="D44" s="884">
        <v>240</v>
      </c>
      <c r="E44" s="881">
        <f t="shared" si="0"/>
        <v>3243.2400000000002</v>
      </c>
      <c r="F44" s="500">
        <f t="shared" si="1"/>
        <v>4054</v>
      </c>
      <c r="G44" s="885">
        <f t="shared" si="2"/>
        <v>4864.8</v>
      </c>
      <c r="H44" s="457"/>
    </row>
    <row r="45" spans="1:8" s="116" customFormat="1" ht="12" customHeight="1">
      <c r="A45" s="1069"/>
      <c r="B45" s="65"/>
      <c r="C45" s="866" t="s">
        <v>859</v>
      </c>
      <c r="D45" s="884">
        <v>240</v>
      </c>
      <c r="E45" s="881">
        <f t="shared" si="0"/>
        <v>3243.2400000000002</v>
      </c>
      <c r="F45" s="500">
        <f t="shared" si="1"/>
        <v>4054</v>
      </c>
      <c r="G45" s="885">
        <f t="shared" si="2"/>
        <v>4864.8</v>
      </c>
      <c r="H45" s="457"/>
    </row>
    <row r="46" spans="1:8" s="116" customFormat="1" ht="30.75" customHeight="1">
      <c r="A46" s="1069"/>
      <c r="B46" s="65"/>
      <c r="C46" s="551" t="s">
        <v>718</v>
      </c>
      <c r="D46" s="220"/>
      <c r="E46" s="340"/>
      <c r="F46" s="341"/>
      <c r="G46" s="634"/>
      <c r="H46" s="457"/>
    </row>
    <row r="47" spans="1:8" s="116" customFormat="1" ht="13.5" customHeight="1">
      <c r="A47" s="1069"/>
      <c r="B47" s="65"/>
      <c r="C47" s="866" t="s">
        <v>857</v>
      </c>
      <c r="D47" s="884">
        <v>240</v>
      </c>
      <c r="E47" s="881">
        <f t="shared" si="0"/>
        <v>3243.2400000000002</v>
      </c>
      <c r="F47" s="500">
        <f t="shared" si="1"/>
        <v>4054</v>
      </c>
      <c r="G47" s="885">
        <f t="shared" si="2"/>
        <v>4864.8</v>
      </c>
      <c r="H47" s="457"/>
    </row>
    <row r="48" spans="1:8" s="116" customFormat="1" ht="13.5" customHeight="1">
      <c r="A48" s="1069"/>
      <c r="B48" s="65"/>
      <c r="C48" s="866" t="s">
        <v>858</v>
      </c>
      <c r="D48" s="884">
        <v>240</v>
      </c>
      <c r="E48" s="881">
        <f t="shared" si="0"/>
        <v>3243.2400000000002</v>
      </c>
      <c r="F48" s="500">
        <f t="shared" si="1"/>
        <v>4054</v>
      </c>
      <c r="G48" s="885">
        <f t="shared" si="2"/>
        <v>4864.8</v>
      </c>
      <c r="H48" s="457"/>
    </row>
    <row r="49" spans="1:8" s="116" customFormat="1" ht="13.5" customHeight="1">
      <c r="A49" s="1069"/>
      <c r="B49" s="65"/>
      <c r="C49" s="866" t="s">
        <v>859</v>
      </c>
      <c r="D49" s="884">
        <v>240</v>
      </c>
      <c r="E49" s="881">
        <f t="shared" si="0"/>
        <v>3243.2400000000002</v>
      </c>
      <c r="F49" s="500">
        <f t="shared" si="1"/>
        <v>4054</v>
      </c>
      <c r="G49" s="885">
        <f t="shared" si="2"/>
        <v>4864.8</v>
      </c>
      <c r="H49" s="457"/>
    </row>
    <row r="50" spans="1:8" s="116" customFormat="1" ht="13.5" customHeight="1">
      <c r="A50" s="1069"/>
      <c r="B50" s="65"/>
      <c r="C50" s="141" t="s">
        <v>711</v>
      </c>
      <c r="D50" s="220"/>
      <c r="E50" s="340"/>
      <c r="F50" s="341"/>
      <c r="G50" s="634"/>
      <c r="H50" s="457"/>
    </row>
    <row r="51" spans="1:8" s="116" customFormat="1" ht="12.75">
      <c r="A51" s="1069"/>
      <c r="B51" s="65"/>
      <c r="C51" s="143" t="s">
        <v>712</v>
      </c>
      <c r="D51" s="351">
        <v>170</v>
      </c>
      <c r="E51" s="340">
        <f>D51*$H$21</f>
        <v>2224.11</v>
      </c>
      <c r="F51" s="341">
        <f>ROUND(E51*1.25,0)</f>
        <v>2780</v>
      </c>
      <c r="G51" s="634">
        <f t="shared" si="2"/>
        <v>3336</v>
      </c>
      <c r="H51" s="467"/>
    </row>
    <row r="52" spans="1:8" s="116" customFormat="1" ht="13.5" thickBot="1">
      <c r="A52" s="1069"/>
      <c r="B52" s="65"/>
      <c r="C52" s="146" t="s">
        <v>713</v>
      </c>
      <c r="D52" s="353">
        <v>590</v>
      </c>
      <c r="E52" s="340">
        <f>D52*$H$21</f>
        <v>7718.970000000001</v>
      </c>
      <c r="F52" s="354">
        <f>ROUND(E52*1.25,0)</f>
        <v>9649</v>
      </c>
      <c r="G52" s="634">
        <f t="shared" si="2"/>
        <v>11578.8</v>
      </c>
      <c r="H52" s="467"/>
    </row>
    <row r="53" spans="1:8" s="116" customFormat="1" ht="92.25" customHeight="1" thickBot="1">
      <c r="A53" s="1118" t="s">
        <v>294</v>
      </c>
      <c r="B53" s="48" t="s">
        <v>487</v>
      </c>
      <c r="C53" s="324"/>
      <c r="D53" s="355"/>
      <c r="E53" s="356"/>
      <c r="F53" s="344"/>
      <c r="G53" s="330"/>
      <c r="H53" s="466"/>
    </row>
    <row r="54" spans="1:8" s="116" customFormat="1" ht="21" customHeight="1">
      <c r="A54" s="1069"/>
      <c r="B54" s="20"/>
      <c r="C54" s="183" t="s">
        <v>700</v>
      </c>
      <c r="D54" s="357"/>
      <c r="E54" s="358"/>
      <c r="F54" s="341"/>
      <c r="G54" s="332"/>
      <c r="H54" s="466"/>
    </row>
    <row r="55" spans="1:8" s="116" customFormat="1" ht="15" customHeight="1">
      <c r="A55" s="1069"/>
      <c r="B55" s="20"/>
      <c r="C55" s="863" t="s">
        <v>896</v>
      </c>
      <c r="D55" s="880">
        <v>20</v>
      </c>
      <c r="E55" s="881">
        <f>D55*$H$19</f>
        <v>270.27</v>
      </c>
      <c r="F55" s="500">
        <f>ROUND(E55*1.25,0)</f>
        <v>338</v>
      </c>
      <c r="G55" s="886">
        <f>F55*1.2</f>
        <v>405.59999999999997</v>
      </c>
      <c r="H55" s="457"/>
    </row>
    <row r="56" spans="1:8" s="116" customFormat="1" ht="15" customHeight="1">
      <c r="A56" s="1069"/>
      <c r="B56" s="20"/>
      <c r="C56" s="863" t="s">
        <v>866</v>
      </c>
      <c r="D56" s="880">
        <v>20</v>
      </c>
      <c r="E56" s="881">
        <f>D56*$H$19</f>
        <v>270.27</v>
      </c>
      <c r="F56" s="500">
        <f>ROUND(E56*1.25,0)</f>
        <v>338</v>
      </c>
      <c r="G56" s="886">
        <f>F56*1.2</f>
        <v>405.59999999999997</v>
      </c>
      <c r="H56" s="457"/>
    </row>
    <row r="57" spans="1:8" s="116" customFormat="1" ht="15" customHeight="1">
      <c r="A57" s="1069"/>
      <c r="B57" s="20"/>
      <c r="C57" s="863" t="s">
        <v>869</v>
      </c>
      <c r="D57" s="880">
        <v>20</v>
      </c>
      <c r="E57" s="881">
        <f>D57*$H$19</f>
        <v>270.27</v>
      </c>
      <c r="F57" s="500">
        <f>ROUND(E57*1.25,0)</f>
        <v>338</v>
      </c>
      <c r="G57" s="886">
        <f>F57*1.2</f>
        <v>405.59999999999997</v>
      </c>
      <c r="H57" s="457"/>
    </row>
    <row r="58" spans="1:8" s="116" customFormat="1" ht="15" customHeight="1">
      <c r="A58" s="1069"/>
      <c r="B58" s="20"/>
      <c r="C58" s="863" t="s">
        <v>870</v>
      </c>
      <c r="D58" s="880">
        <v>20</v>
      </c>
      <c r="E58" s="881">
        <f>D58*$H$19</f>
        <v>270.27</v>
      </c>
      <c r="F58" s="500">
        <f>ROUND(E58*1.25,0)</f>
        <v>338</v>
      </c>
      <c r="G58" s="886">
        <f>F58*1.2</f>
        <v>405.59999999999997</v>
      </c>
      <c r="H58" s="457"/>
    </row>
    <row r="59" spans="1:8" s="116" customFormat="1" ht="15" customHeight="1">
      <c r="A59" s="1069"/>
      <c r="B59" s="20"/>
      <c r="C59" s="863" t="s">
        <v>766</v>
      </c>
      <c r="D59" s="880">
        <v>20</v>
      </c>
      <c r="E59" s="881">
        <f>D59*$H$19</f>
        <v>270.27</v>
      </c>
      <c r="F59" s="500">
        <f>ROUND(E59*1.25,0)</f>
        <v>338</v>
      </c>
      <c r="G59" s="886">
        <f>F59*1.2</f>
        <v>405.59999999999997</v>
      </c>
      <c r="H59" s="457"/>
    </row>
    <row r="60" spans="1:8" s="116" customFormat="1" ht="16.5" customHeight="1">
      <c r="A60" s="1069"/>
      <c r="B60" s="20"/>
      <c r="C60" s="141" t="s">
        <v>699</v>
      </c>
      <c r="D60" s="218"/>
      <c r="E60" s="340"/>
      <c r="F60" s="341"/>
      <c r="G60" s="350"/>
      <c r="H60" s="457"/>
    </row>
    <row r="61" spans="1:8" s="116" customFormat="1" ht="12.75">
      <c r="A61" s="1069"/>
      <c r="B61" s="20"/>
      <c r="C61" s="143" t="s">
        <v>688</v>
      </c>
      <c r="D61" s="218">
        <v>100</v>
      </c>
      <c r="E61" s="340">
        <f aca="true" t="shared" si="3" ref="E61:E80">D61*$H$19</f>
        <v>1351.3500000000001</v>
      </c>
      <c r="F61" s="341">
        <f aca="true" t="shared" si="4" ref="F61:F80">ROUND(E61*1.25,0)</f>
        <v>1689</v>
      </c>
      <c r="G61" s="350">
        <f aca="true" t="shared" si="5" ref="G61:G90">F61*1.2</f>
        <v>2026.8</v>
      </c>
      <c r="H61" s="457"/>
    </row>
    <row r="62" spans="1:8" s="116" customFormat="1" ht="12.75">
      <c r="A62" s="1069"/>
      <c r="B62" s="20"/>
      <c r="C62" s="143" t="s">
        <v>559</v>
      </c>
      <c r="D62" s="218">
        <v>110</v>
      </c>
      <c r="E62" s="340">
        <f t="shared" si="3"/>
        <v>1486.4850000000001</v>
      </c>
      <c r="F62" s="341">
        <f t="shared" si="4"/>
        <v>1858</v>
      </c>
      <c r="G62" s="350">
        <f t="shared" si="5"/>
        <v>2229.6</v>
      </c>
      <c r="H62" s="457"/>
    </row>
    <row r="63" spans="1:8" s="116" customFormat="1" ht="12.75">
      <c r="A63" s="1069"/>
      <c r="B63" s="20"/>
      <c r="C63" s="143" t="s">
        <v>689</v>
      </c>
      <c r="D63" s="218">
        <v>100</v>
      </c>
      <c r="E63" s="340">
        <f t="shared" si="3"/>
        <v>1351.3500000000001</v>
      </c>
      <c r="F63" s="341">
        <f t="shared" si="4"/>
        <v>1689</v>
      </c>
      <c r="G63" s="350">
        <f t="shared" si="5"/>
        <v>2026.8</v>
      </c>
      <c r="H63" s="457"/>
    </row>
    <row r="64" spans="1:8" s="116" customFormat="1" ht="12.75">
      <c r="A64" s="1069"/>
      <c r="B64" s="20"/>
      <c r="C64" s="143" t="s">
        <v>693</v>
      </c>
      <c r="D64" s="218">
        <v>150</v>
      </c>
      <c r="E64" s="340">
        <f t="shared" si="3"/>
        <v>2027.025</v>
      </c>
      <c r="F64" s="341">
        <f t="shared" si="4"/>
        <v>2534</v>
      </c>
      <c r="G64" s="350">
        <f t="shared" si="5"/>
        <v>3040.7999999999997</v>
      </c>
      <c r="H64" s="457"/>
    </row>
    <row r="65" spans="1:8" s="116" customFormat="1" ht="12.75">
      <c r="A65" s="1069"/>
      <c r="B65" s="20"/>
      <c r="C65" s="143" t="s">
        <v>975</v>
      </c>
      <c r="D65" s="218">
        <v>200</v>
      </c>
      <c r="E65" s="340">
        <f t="shared" si="3"/>
        <v>2702.7000000000003</v>
      </c>
      <c r="F65" s="341">
        <f t="shared" si="4"/>
        <v>3378</v>
      </c>
      <c r="G65" s="350">
        <f t="shared" si="5"/>
        <v>4053.6</v>
      </c>
      <c r="H65" s="457"/>
    </row>
    <row r="66" spans="1:8" s="116" customFormat="1" ht="12.75">
      <c r="A66" s="1069"/>
      <c r="B66" s="20"/>
      <c r="C66" s="143" t="s">
        <v>560</v>
      </c>
      <c r="D66" s="218">
        <v>25</v>
      </c>
      <c r="E66" s="340">
        <f t="shared" si="3"/>
        <v>337.83750000000003</v>
      </c>
      <c r="F66" s="341">
        <f t="shared" si="4"/>
        <v>422</v>
      </c>
      <c r="G66" s="350">
        <f t="shared" si="5"/>
        <v>506.4</v>
      </c>
      <c r="H66" s="457"/>
    </row>
    <row r="67" spans="1:8" s="116" customFormat="1" ht="15.75" customHeight="1">
      <c r="A67" s="1069"/>
      <c r="B67" s="20"/>
      <c r="C67" s="190" t="s">
        <v>557</v>
      </c>
      <c r="D67" s="218"/>
      <c r="E67" s="340"/>
      <c r="F67" s="341"/>
      <c r="G67" s="350"/>
      <c r="H67" s="457"/>
    </row>
    <row r="68" spans="1:8" s="116" customFormat="1" ht="12.75">
      <c r="A68" s="1069"/>
      <c r="B68" s="20"/>
      <c r="C68" s="143" t="s">
        <v>123</v>
      </c>
      <c r="D68" s="218">
        <v>125</v>
      </c>
      <c r="E68" s="340">
        <f t="shared" si="3"/>
        <v>1689.1875</v>
      </c>
      <c r="F68" s="341">
        <f t="shared" si="4"/>
        <v>2111</v>
      </c>
      <c r="G68" s="350">
        <f t="shared" si="5"/>
        <v>2533.2</v>
      </c>
      <c r="H68" s="457"/>
    </row>
    <row r="69" spans="1:8" s="116" customFormat="1" ht="15.75">
      <c r="A69" s="1069"/>
      <c r="B69" s="20"/>
      <c r="C69" s="190" t="s">
        <v>701</v>
      </c>
      <c r="D69" s="218"/>
      <c r="E69" s="340"/>
      <c r="F69" s="341"/>
      <c r="G69" s="350"/>
      <c r="H69" s="457"/>
    </row>
    <row r="70" spans="1:8" s="116" customFormat="1" ht="12.75">
      <c r="A70" s="1069"/>
      <c r="B70" s="20"/>
      <c r="C70" s="140" t="s">
        <v>702</v>
      </c>
      <c r="D70" s="220">
        <v>350</v>
      </c>
      <c r="E70" s="340">
        <f t="shared" si="3"/>
        <v>4729.725</v>
      </c>
      <c r="F70" s="341">
        <f t="shared" si="4"/>
        <v>5912</v>
      </c>
      <c r="G70" s="350">
        <f t="shared" si="5"/>
        <v>7094.4</v>
      </c>
      <c r="H70" s="457"/>
    </row>
    <row r="71" spans="1:8" s="116" customFormat="1" ht="12.75">
      <c r="A71" s="1069"/>
      <c r="B71" s="20"/>
      <c r="C71" s="140" t="s">
        <v>190</v>
      </c>
      <c r="D71" s="220">
        <v>335</v>
      </c>
      <c r="E71" s="340">
        <f t="shared" si="3"/>
        <v>4527.0225</v>
      </c>
      <c r="F71" s="341">
        <f t="shared" si="4"/>
        <v>5659</v>
      </c>
      <c r="G71" s="350">
        <f t="shared" si="5"/>
        <v>6790.8</v>
      </c>
      <c r="H71" s="457"/>
    </row>
    <row r="72" spans="1:8" s="116" customFormat="1" ht="12.75">
      <c r="A72" s="1069"/>
      <c r="B72" s="20"/>
      <c r="C72" s="140" t="s">
        <v>326</v>
      </c>
      <c r="D72" s="220">
        <v>335</v>
      </c>
      <c r="E72" s="340">
        <f t="shared" si="3"/>
        <v>4527.0225</v>
      </c>
      <c r="F72" s="341">
        <f t="shared" si="4"/>
        <v>5659</v>
      </c>
      <c r="G72" s="350">
        <f t="shared" si="5"/>
        <v>6790.8</v>
      </c>
      <c r="H72" s="457"/>
    </row>
    <row r="73" spans="1:8" s="116" customFormat="1" ht="36.75" customHeight="1">
      <c r="A73" s="1069"/>
      <c r="B73" s="20"/>
      <c r="C73" s="551" t="s">
        <v>717</v>
      </c>
      <c r="D73" s="220"/>
      <c r="E73" s="340"/>
      <c r="F73" s="341"/>
      <c r="G73" s="350"/>
      <c r="H73" s="457"/>
    </row>
    <row r="74" spans="1:8" s="116" customFormat="1" ht="12" customHeight="1">
      <c r="A74" s="1069"/>
      <c r="B74" s="20"/>
      <c r="C74" s="866" t="s">
        <v>857</v>
      </c>
      <c r="D74" s="884">
        <v>240</v>
      </c>
      <c r="E74" s="881">
        <f t="shared" si="3"/>
        <v>3243.2400000000002</v>
      </c>
      <c r="F74" s="500">
        <f t="shared" si="4"/>
        <v>4054</v>
      </c>
      <c r="G74" s="886">
        <f t="shared" si="5"/>
        <v>4864.8</v>
      </c>
      <c r="H74" s="457"/>
    </row>
    <row r="75" spans="1:8" s="116" customFormat="1" ht="12" customHeight="1">
      <c r="A75" s="1069"/>
      <c r="B75" s="20"/>
      <c r="C75" s="866" t="s">
        <v>858</v>
      </c>
      <c r="D75" s="884">
        <v>240</v>
      </c>
      <c r="E75" s="881">
        <f t="shared" si="3"/>
        <v>3243.2400000000002</v>
      </c>
      <c r="F75" s="500">
        <f t="shared" si="4"/>
        <v>4054</v>
      </c>
      <c r="G75" s="886">
        <f t="shared" si="5"/>
        <v>4864.8</v>
      </c>
      <c r="H75" s="457"/>
    </row>
    <row r="76" spans="1:8" s="116" customFormat="1" ht="12" customHeight="1">
      <c r="A76" s="1069"/>
      <c r="B76" s="20"/>
      <c r="C76" s="866" t="s">
        <v>859</v>
      </c>
      <c r="D76" s="884">
        <v>240</v>
      </c>
      <c r="E76" s="881">
        <f t="shared" si="3"/>
        <v>3243.2400000000002</v>
      </c>
      <c r="F76" s="500">
        <f t="shared" si="4"/>
        <v>4054</v>
      </c>
      <c r="G76" s="886">
        <f t="shared" si="5"/>
        <v>4864.8</v>
      </c>
      <c r="H76" s="457"/>
    </row>
    <row r="77" spans="1:8" s="116" customFormat="1" ht="27.75" customHeight="1">
      <c r="A77" s="1069"/>
      <c r="B77" s="20"/>
      <c r="C77" s="551" t="s">
        <v>718</v>
      </c>
      <c r="D77" s="220"/>
      <c r="E77" s="340"/>
      <c r="F77" s="341"/>
      <c r="G77" s="350"/>
      <c r="H77" s="457"/>
    </row>
    <row r="78" spans="1:8" s="116" customFormat="1" ht="14.25" customHeight="1">
      <c r="A78" s="1069"/>
      <c r="B78" s="20"/>
      <c r="C78" s="866" t="s">
        <v>857</v>
      </c>
      <c r="D78" s="884">
        <v>240</v>
      </c>
      <c r="E78" s="881">
        <f t="shared" si="3"/>
        <v>3243.2400000000002</v>
      </c>
      <c r="F78" s="500">
        <f t="shared" si="4"/>
        <v>4054</v>
      </c>
      <c r="G78" s="886">
        <f t="shared" si="5"/>
        <v>4864.8</v>
      </c>
      <c r="H78" s="457"/>
    </row>
    <row r="79" spans="1:8" s="116" customFormat="1" ht="14.25" customHeight="1">
      <c r="A79" s="1069"/>
      <c r="B79" s="20"/>
      <c r="C79" s="866" t="s">
        <v>858</v>
      </c>
      <c r="D79" s="884">
        <v>240</v>
      </c>
      <c r="E79" s="881">
        <f t="shared" si="3"/>
        <v>3243.2400000000002</v>
      </c>
      <c r="F79" s="500">
        <f t="shared" si="4"/>
        <v>4054</v>
      </c>
      <c r="G79" s="886">
        <f t="shared" si="5"/>
        <v>4864.8</v>
      </c>
      <c r="H79" s="457"/>
    </row>
    <row r="80" spans="1:8" s="116" customFormat="1" ht="14.25" customHeight="1">
      <c r="A80" s="1069"/>
      <c r="B80" s="20"/>
      <c r="C80" s="866" t="s">
        <v>859</v>
      </c>
      <c r="D80" s="884">
        <v>240</v>
      </c>
      <c r="E80" s="881">
        <f t="shared" si="3"/>
        <v>3243.2400000000002</v>
      </c>
      <c r="F80" s="500">
        <f t="shared" si="4"/>
        <v>4054</v>
      </c>
      <c r="G80" s="886">
        <f t="shared" si="5"/>
        <v>4864.8</v>
      </c>
      <c r="H80" s="457"/>
    </row>
    <row r="81" spans="1:8" s="116" customFormat="1" ht="14.25" customHeight="1">
      <c r="A81" s="1069"/>
      <c r="B81" s="20"/>
      <c r="C81" s="133" t="s">
        <v>658</v>
      </c>
      <c r="D81" s="220"/>
      <c r="E81" s="340"/>
      <c r="F81" s="341"/>
      <c r="G81" s="350"/>
      <c r="H81" s="457"/>
    </row>
    <row r="82" spans="1:8" s="116" customFormat="1" ht="12.75">
      <c r="A82" s="1069"/>
      <c r="B82" s="20"/>
      <c r="C82" s="140" t="s">
        <v>328</v>
      </c>
      <c r="D82" s="359">
        <v>50</v>
      </c>
      <c r="E82" s="340">
        <f aca="true" t="shared" si="6" ref="E82:E87">D82*$H$20</f>
        <v>622.65</v>
      </c>
      <c r="F82" s="341">
        <f aca="true" t="shared" si="7" ref="F82:F87">ROUND(E82*1.25,0)</f>
        <v>778</v>
      </c>
      <c r="G82" s="350">
        <f t="shared" si="5"/>
        <v>933.5999999999999</v>
      </c>
      <c r="H82" s="457"/>
    </row>
    <row r="83" spans="1:8" s="116" customFormat="1" ht="12.75">
      <c r="A83" s="1069"/>
      <c r="B83" s="20"/>
      <c r="C83" s="140" t="s">
        <v>706</v>
      </c>
      <c r="D83" s="359">
        <v>45</v>
      </c>
      <c r="E83" s="340">
        <f t="shared" si="6"/>
        <v>560.385</v>
      </c>
      <c r="F83" s="341">
        <f t="shared" si="7"/>
        <v>700</v>
      </c>
      <c r="G83" s="350">
        <f t="shared" si="5"/>
        <v>840</v>
      </c>
      <c r="H83" s="457"/>
    </row>
    <row r="84" spans="1:8" s="116" customFormat="1" ht="12.75">
      <c r="A84" s="1069"/>
      <c r="B84" s="20"/>
      <c r="C84" s="140" t="s">
        <v>199</v>
      </c>
      <c r="D84" s="359">
        <v>50</v>
      </c>
      <c r="E84" s="340">
        <f t="shared" si="6"/>
        <v>622.65</v>
      </c>
      <c r="F84" s="341">
        <f t="shared" si="7"/>
        <v>778</v>
      </c>
      <c r="G84" s="350">
        <f t="shared" si="5"/>
        <v>933.5999999999999</v>
      </c>
      <c r="H84" s="457"/>
    </row>
    <row r="85" spans="1:8" s="116" customFormat="1" ht="12.75">
      <c r="A85" s="1069"/>
      <c r="B85" s="20"/>
      <c r="C85" s="140" t="s">
        <v>51</v>
      </c>
      <c r="D85" s="359">
        <v>120</v>
      </c>
      <c r="E85" s="340">
        <f t="shared" si="6"/>
        <v>1494.36</v>
      </c>
      <c r="F85" s="341">
        <f t="shared" si="7"/>
        <v>1868</v>
      </c>
      <c r="G85" s="350">
        <f t="shared" si="5"/>
        <v>2241.6</v>
      </c>
      <c r="H85" s="457"/>
    </row>
    <row r="86" spans="1:8" s="116" customFormat="1" ht="12.75">
      <c r="A86" s="1069"/>
      <c r="B86" s="20"/>
      <c r="C86" s="140" t="s">
        <v>130</v>
      </c>
      <c r="D86" s="359">
        <v>50</v>
      </c>
      <c r="E86" s="340">
        <f t="shared" si="6"/>
        <v>622.65</v>
      </c>
      <c r="F86" s="341">
        <f t="shared" si="7"/>
        <v>778</v>
      </c>
      <c r="G86" s="350">
        <f t="shared" si="5"/>
        <v>933.5999999999999</v>
      </c>
      <c r="H86" s="457"/>
    </row>
    <row r="87" spans="1:8" s="116" customFormat="1" ht="12.75">
      <c r="A87" s="1069"/>
      <c r="B87" s="20"/>
      <c r="C87" s="140" t="s">
        <v>129</v>
      </c>
      <c r="D87" s="359">
        <v>45</v>
      </c>
      <c r="E87" s="340">
        <f t="shared" si="6"/>
        <v>560.385</v>
      </c>
      <c r="F87" s="341">
        <f t="shared" si="7"/>
        <v>700</v>
      </c>
      <c r="G87" s="350">
        <f t="shared" si="5"/>
        <v>840</v>
      </c>
      <c r="H87" s="457"/>
    </row>
    <row r="88" spans="1:8" s="116" customFormat="1" ht="17.25" customHeight="1">
      <c r="A88" s="1069"/>
      <c r="B88" s="20"/>
      <c r="C88" s="142" t="s">
        <v>683</v>
      </c>
      <c r="D88" s="359"/>
      <c r="E88" s="340"/>
      <c r="F88" s="341"/>
      <c r="G88" s="350"/>
      <c r="H88" s="457"/>
    </row>
    <row r="89" spans="1:8" s="116" customFormat="1" ht="12.75">
      <c r="A89" s="1069"/>
      <c r="B89" s="20"/>
      <c r="C89" s="143" t="s">
        <v>712</v>
      </c>
      <c r="D89" s="351">
        <v>170</v>
      </c>
      <c r="E89" s="340">
        <f>D89*$H$21</f>
        <v>2224.11</v>
      </c>
      <c r="F89" s="341">
        <f>ROUND(E89*1.25,0)</f>
        <v>2780</v>
      </c>
      <c r="G89" s="350">
        <f t="shared" si="5"/>
        <v>3336</v>
      </c>
      <c r="H89" s="467"/>
    </row>
    <row r="90" spans="1:8" s="116" customFormat="1" ht="13.5" thickBot="1">
      <c r="A90" s="1122"/>
      <c r="B90" s="20"/>
      <c r="C90" s="146" t="s">
        <v>713</v>
      </c>
      <c r="D90" s="353">
        <v>590</v>
      </c>
      <c r="E90" s="340">
        <f>D90*$H$21</f>
        <v>7718.970000000001</v>
      </c>
      <c r="F90" s="354">
        <f>ROUND(E90*1.25,0)</f>
        <v>9649</v>
      </c>
      <c r="G90" s="350">
        <f t="shared" si="5"/>
        <v>11578.8</v>
      </c>
      <c r="H90" s="467"/>
    </row>
    <row r="91" spans="1:8" s="116" customFormat="1" ht="26.25" thickBot="1">
      <c r="A91" s="1117" t="s">
        <v>295</v>
      </c>
      <c r="B91" s="48" t="s">
        <v>562</v>
      </c>
      <c r="C91" s="324"/>
      <c r="D91" s="355"/>
      <c r="E91" s="356"/>
      <c r="F91" s="344"/>
      <c r="G91" s="330"/>
      <c r="H91" s="466"/>
    </row>
    <row r="92" spans="1:8" s="116" customFormat="1" ht="20.25" customHeight="1">
      <c r="A92" s="1069"/>
      <c r="B92" s="20"/>
      <c r="C92" s="183" t="s">
        <v>700</v>
      </c>
      <c r="D92" s="357"/>
      <c r="E92" s="358"/>
      <c r="F92" s="341"/>
      <c r="G92" s="332"/>
      <c r="H92" s="466"/>
    </row>
    <row r="93" spans="1:8" s="116" customFormat="1" ht="12" customHeight="1">
      <c r="A93" s="1069"/>
      <c r="B93" s="20"/>
      <c r="C93" s="863" t="s">
        <v>896</v>
      </c>
      <c r="D93" s="880">
        <v>20</v>
      </c>
      <c r="E93" s="881">
        <f>D93*$H$19</f>
        <v>270.27</v>
      </c>
      <c r="F93" s="500">
        <f>ROUND(E93*1.25,0)</f>
        <v>338</v>
      </c>
      <c r="G93" s="886">
        <f>F93*1.2</f>
        <v>405.59999999999997</v>
      </c>
      <c r="H93" s="457"/>
    </row>
    <row r="94" spans="1:8" s="116" customFormat="1" ht="12" customHeight="1">
      <c r="A94" s="1069"/>
      <c r="B94" s="20"/>
      <c r="C94" s="863" t="s">
        <v>866</v>
      </c>
      <c r="D94" s="880">
        <v>20</v>
      </c>
      <c r="E94" s="881">
        <f>D94*$H$19</f>
        <v>270.27</v>
      </c>
      <c r="F94" s="500">
        <f>ROUND(E94*1.25,0)</f>
        <v>338</v>
      </c>
      <c r="G94" s="886">
        <f>F94*1.2</f>
        <v>405.59999999999997</v>
      </c>
      <c r="H94" s="457"/>
    </row>
    <row r="95" spans="1:8" s="116" customFormat="1" ht="12" customHeight="1">
      <c r="A95" s="1069"/>
      <c r="B95" s="20"/>
      <c r="C95" s="863" t="s">
        <v>869</v>
      </c>
      <c r="D95" s="880">
        <v>20</v>
      </c>
      <c r="E95" s="881">
        <f>D95*$H$19</f>
        <v>270.27</v>
      </c>
      <c r="F95" s="500">
        <f>ROUND(E95*1.25,0)</f>
        <v>338</v>
      </c>
      <c r="G95" s="886">
        <f>F95*1.2</f>
        <v>405.59999999999997</v>
      </c>
      <c r="H95" s="457"/>
    </row>
    <row r="96" spans="1:8" s="116" customFormat="1" ht="12" customHeight="1">
      <c r="A96" s="1069"/>
      <c r="B96" s="20"/>
      <c r="C96" s="863" t="s">
        <v>870</v>
      </c>
      <c r="D96" s="880">
        <v>20</v>
      </c>
      <c r="E96" s="881">
        <f>D96*$H$19</f>
        <v>270.27</v>
      </c>
      <c r="F96" s="500">
        <f>ROUND(E96*1.25,0)</f>
        <v>338</v>
      </c>
      <c r="G96" s="886">
        <f>F96*1.2</f>
        <v>405.59999999999997</v>
      </c>
      <c r="H96" s="457"/>
    </row>
    <row r="97" spans="1:8" s="116" customFormat="1" ht="12" customHeight="1">
      <c r="A97" s="1069"/>
      <c r="B97" s="20"/>
      <c r="C97" s="863" t="s">
        <v>766</v>
      </c>
      <c r="D97" s="880">
        <v>20</v>
      </c>
      <c r="E97" s="881">
        <f>D97*$H$19</f>
        <v>270.27</v>
      </c>
      <c r="F97" s="500">
        <f>ROUND(E97*1.25,0)</f>
        <v>338</v>
      </c>
      <c r="G97" s="886">
        <f>F97*1.2</f>
        <v>405.59999999999997</v>
      </c>
      <c r="H97" s="457"/>
    </row>
    <row r="98" spans="1:8" s="116" customFormat="1" ht="16.5" customHeight="1">
      <c r="A98" s="1069"/>
      <c r="B98" s="20"/>
      <c r="C98" s="141" t="s">
        <v>699</v>
      </c>
      <c r="D98" s="218"/>
      <c r="E98" s="340"/>
      <c r="F98" s="341"/>
      <c r="G98" s="350"/>
      <c r="H98" s="457"/>
    </row>
    <row r="99" spans="1:8" s="116" customFormat="1" ht="12.75">
      <c r="A99" s="1069"/>
      <c r="B99" s="20"/>
      <c r="C99" s="143" t="s">
        <v>691</v>
      </c>
      <c r="D99" s="218">
        <v>110</v>
      </c>
      <c r="E99" s="340">
        <f aca="true" t="shared" si="8" ref="E99:E116">D99*$H$19</f>
        <v>1486.4850000000001</v>
      </c>
      <c r="F99" s="341">
        <f aca="true" t="shared" si="9" ref="F99:F116">ROUND(E99*1.25,0)</f>
        <v>1858</v>
      </c>
      <c r="G99" s="350">
        <f aca="true" t="shared" si="10" ref="G99:G127">F99*1.2</f>
        <v>2229.6</v>
      </c>
      <c r="H99" s="457"/>
    </row>
    <row r="100" spans="1:8" s="116" customFormat="1" ht="12.75">
      <c r="A100" s="1069"/>
      <c r="B100" s="20"/>
      <c r="C100" s="143" t="s">
        <v>975</v>
      </c>
      <c r="D100" s="218">
        <v>200</v>
      </c>
      <c r="E100" s="340">
        <f t="shared" si="8"/>
        <v>2702.7000000000003</v>
      </c>
      <c r="F100" s="341">
        <f t="shared" si="9"/>
        <v>3378</v>
      </c>
      <c r="G100" s="350">
        <f t="shared" si="10"/>
        <v>4053.6</v>
      </c>
      <c r="H100" s="457"/>
    </row>
    <row r="101" spans="1:8" s="116" customFormat="1" ht="12.75">
      <c r="A101" s="1069"/>
      <c r="B101" s="20"/>
      <c r="C101" s="143" t="s">
        <v>563</v>
      </c>
      <c r="D101" s="218">
        <v>100</v>
      </c>
      <c r="E101" s="340">
        <f t="shared" si="8"/>
        <v>1351.3500000000001</v>
      </c>
      <c r="F101" s="341">
        <f t="shared" si="9"/>
        <v>1689</v>
      </c>
      <c r="G101" s="350">
        <f t="shared" si="10"/>
        <v>2026.8</v>
      </c>
      <c r="H101" s="457"/>
    </row>
    <row r="102" spans="1:8" s="116" customFormat="1" ht="14.25" customHeight="1">
      <c r="A102" s="1069"/>
      <c r="B102" s="20"/>
      <c r="C102" s="190" t="s">
        <v>557</v>
      </c>
      <c r="D102" s="218"/>
      <c r="E102" s="340"/>
      <c r="F102" s="341"/>
      <c r="G102" s="350"/>
      <c r="H102" s="457"/>
    </row>
    <row r="103" spans="1:8" s="116" customFormat="1" ht="12.75">
      <c r="A103" s="1069"/>
      <c r="B103" s="20"/>
      <c r="C103" s="143" t="s">
        <v>123</v>
      </c>
      <c r="D103" s="218">
        <v>125</v>
      </c>
      <c r="E103" s="340">
        <f t="shared" si="8"/>
        <v>1689.1875</v>
      </c>
      <c r="F103" s="341">
        <f t="shared" si="9"/>
        <v>2111</v>
      </c>
      <c r="G103" s="350">
        <f t="shared" si="10"/>
        <v>2533.2</v>
      </c>
      <c r="H103" s="457"/>
    </row>
    <row r="104" spans="1:8" s="116" customFormat="1" ht="12.75">
      <c r="A104" s="1069"/>
      <c r="B104" s="20"/>
      <c r="C104" s="143" t="s">
        <v>189</v>
      </c>
      <c r="D104" s="218">
        <v>80</v>
      </c>
      <c r="E104" s="340">
        <f t="shared" si="8"/>
        <v>1081.08</v>
      </c>
      <c r="F104" s="341">
        <f t="shared" si="9"/>
        <v>1351</v>
      </c>
      <c r="G104" s="350">
        <f t="shared" si="10"/>
        <v>1621.2</v>
      </c>
      <c r="H104" s="457"/>
    </row>
    <row r="105" spans="1:8" s="116" customFormat="1" ht="15.75">
      <c r="A105" s="1069"/>
      <c r="B105" s="20"/>
      <c r="C105" s="190" t="s">
        <v>701</v>
      </c>
      <c r="D105" s="218"/>
      <c r="E105" s="340"/>
      <c r="F105" s="341"/>
      <c r="G105" s="350"/>
      <c r="H105" s="457"/>
    </row>
    <row r="106" spans="1:8" s="116" customFormat="1" ht="12.75">
      <c r="A106" s="1069"/>
      <c r="B106" s="20"/>
      <c r="C106" s="140" t="s">
        <v>702</v>
      </c>
      <c r="D106" s="220">
        <v>350</v>
      </c>
      <c r="E106" s="340">
        <f t="shared" si="8"/>
        <v>4729.725</v>
      </c>
      <c r="F106" s="341">
        <f t="shared" si="9"/>
        <v>5912</v>
      </c>
      <c r="G106" s="350">
        <f t="shared" si="10"/>
        <v>7094.4</v>
      </c>
      <c r="H106" s="457"/>
    </row>
    <row r="107" spans="1:8" s="116" customFormat="1" ht="12.75">
      <c r="A107" s="1069"/>
      <c r="B107" s="20"/>
      <c r="C107" s="140" t="s">
        <v>190</v>
      </c>
      <c r="D107" s="220">
        <v>335</v>
      </c>
      <c r="E107" s="340">
        <f t="shared" si="8"/>
        <v>4527.0225</v>
      </c>
      <c r="F107" s="341">
        <f t="shared" si="9"/>
        <v>5659</v>
      </c>
      <c r="G107" s="350">
        <f t="shared" si="10"/>
        <v>6790.8</v>
      </c>
      <c r="H107" s="457"/>
    </row>
    <row r="108" spans="1:8" s="116" customFormat="1" ht="12.75">
      <c r="A108" s="1069"/>
      <c r="B108" s="20"/>
      <c r="C108" s="140" t="s">
        <v>326</v>
      </c>
      <c r="D108" s="221">
        <v>335</v>
      </c>
      <c r="E108" s="340">
        <f t="shared" si="8"/>
        <v>4527.0225</v>
      </c>
      <c r="F108" s="341">
        <f t="shared" si="9"/>
        <v>5659</v>
      </c>
      <c r="G108" s="350">
        <f t="shared" si="10"/>
        <v>6790.8</v>
      </c>
      <c r="H108" s="457"/>
    </row>
    <row r="109" spans="1:8" s="116" customFormat="1" ht="37.5" customHeight="1">
      <c r="A109" s="1069"/>
      <c r="B109" s="20"/>
      <c r="C109" s="551" t="s">
        <v>717</v>
      </c>
      <c r="D109" s="220"/>
      <c r="E109" s="340"/>
      <c r="F109" s="341"/>
      <c r="G109" s="350"/>
      <c r="H109" s="457"/>
    </row>
    <row r="110" spans="1:8" s="116" customFormat="1" ht="12" customHeight="1">
      <c r="A110" s="1069"/>
      <c r="B110" s="20"/>
      <c r="C110" s="866" t="s">
        <v>857</v>
      </c>
      <c r="D110" s="884">
        <v>240</v>
      </c>
      <c r="E110" s="881">
        <f t="shared" si="8"/>
        <v>3243.2400000000002</v>
      </c>
      <c r="F110" s="500">
        <f t="shared" si="9"/>
        <v>4054</v>
      </c>
      <c r="G110" s="886">
        <f t="shared" si="10"/>
        <v>4864.8</v>
      </c>
      <c r="H110" s="457"/>
    </row>
    <row r="111" spans="1:8" s="116" customFormat="1" ht="12" customHeight="1">
      <c r="A111" s="1069"/>
      <c r="B111" s="20"/>
      <c r="C111" s="866" t="s">
        <v>858</v>
      </c>
      <c r="D111" s="884">
        <v>240</v>
      </c>
      <c r="E111" s="881">
        <f t="shared" si="8"/>
        <v>3243.2400000000002</v>
      </c>
      <c r="F111" s="500">
        <f t="shared" si="9"/>
        <v>4054</v>
      </c>
      <c r="G111" s="886">
        <f t="shared" si="10"/>
        <v>4864.8</v>
      </c>
      <c r="H111" s="457"/>
    </row>
    <row r="112" spans="1:8" s="116" customFormat="1" ht="12" customHeight="1">
      <c r="A112" s="1069"/>
      <c r="B112" s="20"/>
      <c r="C112" s="866" t="s">
        <v>859</v>
      </c>
      <c r="D112" s="884">
        <v>240</v>
      </c>
      <c r="E112" s="881">
        <f t="shared" si="8"/>
        <v>3243.2400000000002</v>
      </c>
      <c r="F112" s="500">
        <f t="shared" si="9"/>
        <v>4054</v>
      </c>
      <c r="G112" s="886">
        <f t="shared" si="10"/>
        <v>4864.8</v>
      </c>
      <c r="H112" s="457"/>
    </row>
    <row r="113" spans="1:8" s="116" customFormat="1" ht="27" customHeight="1">
      <c r="A113" s="1069"/>
      <c r="B113" s="20"/>
      <c r="C113" s="551" t="s">
        <v>718</v>
      </c>
      <c r="D113" s="220"/>
      <c r="E113" s="340"/>
      <c r="F113" s="341"/>
      <c r="G113" s="350"/>
      <c r="H113" s="457"/>
    </row>
    <row r="114" spans="1:8" s="116" customFormat="1" ht="13.5" customHeight="1">
      <c r="A114" s="1069"/>
      <c r="B114" s="20"/>
      <c r="C114" s="866" t="s">
        <v>857</v>
      </c>
      <c r="D114" s="884">
        <v>240</v>
      </c>
      <c r="E114" s="881">
        <f t="shared" si="8"/>
        <v>3243.2400000000002</v>
      </c>
      <c r="F114" s="500">
        <f t="shared" si="9"/>
        <v>4054</v>
      </c>
      <c r="G114" s="886">
        <f t="shared" si="10"/>
        <v>4864.8</v>
      </c>
      <c r="H114" s="457"/>
    </row>
    <row r="115" spans="1:8" s="116" customFormat="1" ht="13.5" customHeight="1">
      <c r="A115" s="1069"/>
      <c r="B115" s="20"/>
      <c r="C115" s="866" t="s">
        <v>858</v>
      </c>
      <c r="D115" s="884">
        <v>240</v>
      </c>
      <c r="E115" s="881">
        <f t="shared" si="8"/>
        <v>3243.2400000000002</v>
      </c>
      <c r="F115" s="500">
        <f t="shared" si="9"/>
        <v>4054</v>
      </c>
      <c r="G115" s="886">
        <f t="shared" si="10"/>
        <v>4864.8</v>
      </c>
      <c r="H115" s="457"/>
    </row>
    <row r="116" spans="1:8" s="116" customFormat="1" ht="13.5" customHeight="1">
      <c r="A116" s="1069"/>
      <c r="B116" s="20"/>
      <c r="C116" s="866" t="s">
        <v>859</v>
      </c>
      <c r="D116" s="884">
        <v>240</v>
      </c>
      <c r="E116" s="881">
        <f t="shared" si="8"/>
        <v>3243.2400000000002</v>
      </c>
      <c r="F116" s="500">
        <f t="shared" si="9"/>
        <v>4054</v>
      </c>
      <c r="G116" s="886">
        <f t="shared" si="10"/>
        <v>4864.8</v>
      </c>
      <c r="H116" s="457"/>
    </row>
    <row r="117" spans="1:8" s="116" customFormat="1" ht="13.5" customHeight="1">
      <c r="A117" s="1069"/>
      <c r="B117" s="20"/>
      <c r="C117" s="133" t="s">
        <v>658</v>
      </c>
      <c r="D117" s="220"/>
      <c r="E117" s="340"/>
      <c r="F117" s="341"/>
      <c r="G117" s="350"/>
      <c r="H117" s="457"/>
    </row>
    <row r="118" spans="1:8" s="116" customFormat="1" ht="12.75">
      <c r="A118" s="1069"/>
      <c r="B118" s="20"/>
      <c r="C118" s="140" t="s">
        <v>328</v>
      </c>
      <c r="D118" s="359">
        <v>50</v>
      </c>
      <c r="E118" s="340">
        <f>D118*$H$20</f>
        <v>622.65</v>
      </c>
      <c r="F118" s="341">
        <f>ROUND(E118*1.25,0)</f>
        <v>778</v>
      </c>
      <c r="G118" s="350">
        <f t="shared" si="10"/>
        <v>933.5999999999999</v>
      </c>
      <c r="H118" s="457"/>
    </row>
    <row r="119" spans="1:8" s="116" customFormat="1" ht="12.75">
      <c r="A119" s="1069"/>
      <c r="B119" s="20"/>
      <c r="C119" s="140" t="s">
        <v>706</v>
      </c>
      <c r="D119" s="359">
        <v>45</v>
      </c>
      <c r="E119" s="340">
        <f aca="true" t="shared" si="11" ref="E119:E124">D119*$H$20</f>
        <v>560.385</v>
      </c>
      <c r="F119" s="341">
        <f aca="true" t="shared" si="12" ref="F119:F124">ROUND(E119*1.25,0)</f>
        <v>700</v>
      </c>
      <c r="G119" s="350">
        <f t="shared" si="10"/>
        <v>840</v>
      </c>
      <c r="H119" s="457"/>
    </row>
    <row r="120" spans="1:8" s="116" customFormat="1" ht="12.75">
      <c r="A120" s="1069"/>
      <c r="B120" s="20"/>
      <c r="C120" s="140" t="s">
        <v>199</v>
      </c>
      <c r="D120" s="359">
        <v>50</v>
      </c>
      <c r="E120" s="340">
        <f t="shared" si="11"/>
        <v>622.65</v>
      </c>
      <c r="F120" s="341">
        <f t="shared" si="12"/>
        <v>778</v>
      </c>
      <c r="G120" s="350">
        <f t="shared" si="10"/>
        <v>933.5999999999999</v>
      </c>
      <c r="H120" s="457"/>
    </row>
    <row r="121" spans="1:8" s="116" customFormat="1" ht="12.75">
      <c r="A121" s="1069"/>
      <c r="B121" s="20"/>
      <c r="C121" s="140" t="s">
        <v>51</v>
      </c>
      <c r="D121" s="359">
        <v>120</v>
      </c>
      <c r="E121" s="340">
        <f t="shared" si="11"/>
        <v>1494.36</v>
      </c>
      <c r="F121" s="341">
        <f t="shared" si="12"/>
        <v>1868</v>
      </c>
      <c r="G121" s="350">
        <f t="shared" si="10"/>
        <v>2241.6</v>
      </c>
      <c r="H121" s="457"/>
    </row>
    <row r="122" spans="1:8" s="116" customFormat="1" ht="12.75">
      <c r="A122" s="1069"/>
      <c r="B122" s="20"/>
      <c r="C122" s="140" t="s">
        <v>130</v>
      </c>
      <c r="D122" s="359">
        <v>50</v>
      </c>
      <c r="E122" s="340">
        <f t="shared" si="11"/>
        <v>622.65</v>
      </c>
      <c r="F122" s="341">
        <f t="shared" si="12"/>
        <v>778</v>
      </c>
      <c r="G122" s="350">
        <f t="shared" si="10"/>
        <v>933.5999999999999</v>
      </c>
      <c r="H122" s="457"/>
    </row>
    <row r="123" spans="1:8" s="116" customFormat="1" ht="12.75">
      <c r="A123" s="1069"/>
      <c r="B123" s="20"/>
      <c r="C123" s="140" t="s">
        <v>160</v>
      </c>
      <c r="D123" s="359">
        <v>120</v>
      </c>
      <c r="E123" s="340">
        <f t="shared" si="11"/>
        <v>1494.36</v>
      </c>
      <c r="F123" s="341">
        <f t="shared" si="12"/>
        <v>1868</v>
      </c>
      <c r="G123" s="350">
        <f t="shared" si="10"/>
        <v>2241.6</v>
      </c>
      <c r="H123" s="457"/>
    </row>
    <row r="124" spans="1:8" s="116" customFormat="1" ht="12.75">
      <c r="A124" s="1069"/>
      <c r="B124" s="20"/>
      <c r="C124" s="140" t="s">
        <v>129</v>
      </c>
      <c r="D124" s="359">
        <v>45</v>
      </c>
      <c r="E124" s="340">
        <f t="shared" si="11"/>
        <v>560.385</v>
      </c>
      <c r="F124" s="341">
        <f t="shared" si="12"/>
        <v>700</v>
      </c>
      <c r="G124" s="350">
        <f t="shared" si="10"/>
        <v>840</v>
      </c>
      <c r="H124" s="457"/>
    </row>
    <row r="125" spans="1:8" s="116" customFormat="1" ht="17.25" customHeight="1">
      <c r="A125" s="1069"/>
      <c r="B125" s="20"/>
      <c r="C125" s="142" t="s">
        <v>683</v>
      </c>
      <c r="D125" s="359"/>
      <c r="E125" s="340"/>
      <c r="F125" s="341"/>
      <c r="G125" s="350"/>
      <c r="H125" s="457"/>
    </row>
    <row r="126" spans="1:8" s="116" customFormat="1" ht="12.75">
      <c r="A126" s="1069"/>
      <c r="B126" s="20"/>
      <c r="C126" s="143" t="s">
        <v>712</v>
      </c>
      <c r="D126" s="351">
        <v>170</v>
      </c>
      <c r="E126" s="340">
        <f>D126*$H$21</f>
        <v>2224.11</v>
      </c>
      <c r="F126" s="341">
        <f>ROUND(E126*1.25,0)</f>
        <v>2780</v>
      </c>
      <c r="G126" s="350">
        <f t="shared" si="10"/>
        <v>3336</v>
      </c>
      <c r="H126" s="467"/>
    </row>
    <row r="127" spans="1:8" s="116" customFormat="1" ht="13.5" thickBot="1">
      <c r="A127" s="1071"/>
      <c r="B127" s="46"/>
      <c r="C127" s="187" t="s">
        <v>713</v>
      </c>
      <c r="D127" s="360">
        <v>590</v>
      </c>
      <c r="E127" s="340">
        <f>D127*$H$21</f>
        <v>7718.970000000001</v>
      </c>
      <c r="F127" s="361">
        <f>ROUND(E127*1.25,0)</f>
        <v>9649</v>
      </c>
      <c r="G127" s="350">
        <f t="shared" si="10"/>
        <v>11578.8</v>
      </c>
      <c r="H127" s="467"/>
    </row>
    <row r="129" ht="12.75">
      <c r="A129" t="s">
        <v>233</v>
      </c>
    </row>
    <row r="130" ht="12.75">
      <c r="A130" s="116" t="s">
        <v>68</v>
      </c>
    </row>
    <row r="131" ht="12.75">
      <c r="A131" s="116" t="s">
        <v>548</v>
      </c>
    </row>
  </sheetData>
  <sheetProtection/>
  <mergeCells count="12">
    <mergeCell ref="B18:C18"/>
    <mergeCell ref="B13:C13"/>
    <mergeCell ref="C2:H2"/>
    <mergeCell ref="B7:F7"/>
    <mergeCell ref="B5:F5"/>
    <mergeCell ref="B4:F4"/>
    <mergeCell ref="A91:A127"/>
    <mergeCell ref="A53:A90"/>
    <mergeCell ref="A19:A52"/>
    <mergeCell ref="B6:F6"/>
    <mergeCell ref="A14:A17"/>
    <mergeCell ref="B14:C14"/>
  </mergeCells>
  <printOptions/>
  <pageMargins left="0.7874015748031497" right="0.3937007874015748" top="0.41" bottom="0.51" header="0.27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1"/>
  <sheetViews>
    <sheetView zoomScale="140" zoomScaleNormal="140" zoomScalePageLayoutView="0" workbookViewId="0" topLeftCell="C1">
      <selection activeCell="Q9" sqref="Q9"/>
    </sheetView>
  </sheetViews>
  <sheetFormatPr defaultColWidth="9.140625" defaultRowHeight="12.75"/>
  <cols>
    <col min="1" max="1" width="13.421875" style="0" customWidth="1"/>
    <col min="2" max="2" width="57.140625" style="0" customWidth="1"/>
    <col min="3" max="3" width="53.140625" style="0" customWidth="1"/>
    <col min="4" max="5" width="8.57421875" style="0" hidden="1" customWidth="1"/>
    <col min="6" max="7" width="12.00390625" style="0" customWidth="1"/>
    <col min="8" max="8" width="11.8515625" style="0" hidden="1" customWidth="1"/>
    <col min="9" max="9" width="7.28125" style="0" hidden="1" customWidth="1"/>
    <col min="10" max="10" width="8.00390625" style="0" hidden="1" customWidth="1"/>
    <col min="11" max="11" width="9.8515625" style="0" hidden="1" customWidth="1"/>
    <col min="12" max="12" width="13.421875" style="0" hidden="1" customWidth="1"/>
    <col min="13" max="13" width="14.421875" style="0" hidden="1" customWidth="1"/>
  </cols>
  <sheetData>
    <row r="1" spans="1:10" ht="12.75">
      <c r="A1" s="2"/>
      <c r="B1" s="3"/>
      <c r="C1" s="626" t="s">
        <v>371</v>
      </c>
      <c r="E1" s="495"/>
      <c r="F1" s="495"/>
      <c r="G1" s="495"/>
      <c r="H1" s="495"/>
      <c r="I1" s="495"/>
      <c r="J1" s="495"/>
    </row>
    <row r="2" spans="1:10" ht="23.25" customHeight="1">
      <c r="A2" s="2"/>
      <c r="B2" s="1"/>
      <c r="C2" s="1112" t="s">
        <v>949</v>
      </c>
      <c r="D2" s="1112"/>
      <c r="E2" s="1112"/>
      <c r="F2" s="1112"/>
      <c r="G2" s="1112"/>
      <c r="H2" s="1112"/>
      <c r="I2" s="495"/>
      <c r="J2" s="495"/>
    </row>
    <row r="3" spans="1:4" ht="12.75">
      <c r="A3" s="2"/>
      <c r="B3" s="2"/>
      <c r="C3" s="2"/>
      <c r="D3" s="2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7.5" customHeight="1">
      <c r="A8" s="2"/>
      <c r="B8" s="2"/>
      <c r="C8" s="2"/>
      <c r="D8" s="2"/>
      <c r="E8" s="4"/>
      <c r="F8" s="4"/>
      <c r="G8" s="4"/>
      <c r="H8" s="4"/>
    </row>
    <row r="9" spans="1:8" s="116" customFormat="1" ht="41.2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s="116" customFormat="1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s="116" customFormat="1" ht="13.5" thickBot="1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11" s="116" customFormat="1" ht="17.25" customHeight="1">
      <c r="A12" s="362"/>
      <c r="B12" s="71" t="s">
        <v>234</v>
      </c>
      <c r="C12" s="71"/>
      <c r="D12" s="14"/>
      <c r="E12" s="15"/>
      <c r="F12" s="15"/>
      <c r="G12" s="15"/>
      <c r="H12" s="452">
        <v>2022</v>
      </c>
      <c r="K12" s="116" t="s">
        <v>849</v>
      </c>
    </row>
    <row r="13" spans="1:11" s="116" customFormat="1" ht="29.25" customHeight="1" thickBot="1">
      <c r="A13" s="363" t="s">
        <v>296</v>
      </c>
      <c r="B13" s="1102" t="s">
        <v>221</v>
      </c>
      <c r="C13" s="1124"/>
      <c r="D13" s="364"/>
      <c r="E13" s="364"/>
      <c r="F13" s="364"/>
      <c r="G13" s="364"/>
      <c r="H13" s="469">
        <f>14.48*105%</f>
        <v>15.204</v>
      </c>
      <c r="I13" s="116" t="s">
        <v>806</v>
      </c>
      <c r="K13" s="731">
        <v>0.05</v>
      </c>
    </row>
    <row r="14" spans="1:11" s="116" customFormat="1" ht="19.5" customHeight="1" thickBot="1">
      <c r="A14" s="1114" t="s">
        <v>297</v>
      </c>
      <c r="B14" s="1107" t="s">
        <v>231</v>
      </c>
      <c r="C14" s="1108"/>
      <c r="D14" s="302"/>
      <c r="E14" s="303"/>
      <c r="F14" s="304"/>
      <c r="G14" s="629"/>
      <c r="H14" s="512">
        <f>11.86*105%</f>
        <v>12.453</v>
      </c>
      <c r="I14" s="116" t="s">
        <v>805</v>
      </c>
      <c r="K14" s="731">
        <v>0.05</v>
      </c>
    </row>
    <row r="15" spans="1:11" s="116" customFormat="1" ht="19.5" customHeight="1">
      <c r="A15" s="1115"/>
      <c r="B15" s="162" t="s">
        <v>351</v>
      </c>
      <c r="C15" s="100"/>
      <c r="D15" s="32">
        <v>35</v>
      </c>
      <c r="E15" s="306">
        <f>D15*H15</f>
        <v>472.9725</v>
      </c>
      <c r="F15" s="307">
        <f>ROUND(E15*1.25,0)</f>
        <v>591</v>
      </c>
      <c r="G15" s="630">
        <f>F15*1.2</f>
        <v>709.1999999999999</v>
      </c>
      <c r="H15" s="469">
        <f>12.87*105%</f>
        <v>13.5135</v>
      </c>
      <c r="I15" s="116" t="s">
        <v>726</v>
      </c>
      <c r="K15" s="731">
        <v>0.05</v>
      </c>
    </row>
    <row r="16" spans="1:11" s="116" customFormat="1" ht="27" customHeight="1">
      <c r="A16" s="1115"/>
      <c r="B16" s="163" t="s">
        <v>350</v>
      </c>
      <c r="C16" s="104"/>
      <c r="D16" s="26">
        <v>45</v>
      </c>
      <c r="E16" s="306">
        <f>D16*H13</f>
        <v>684.1800000000001</v>
      </c>
      <c r="F16" s="307">
        <f>ROUND(E16*1.25,0)</f>
        <v>855</v>
      </c>
      <c r="G16" s="630">
        <f>F16*1.2</f>
        <v>1026</v>
      </c>
      <c r="H16" s="469">
        <f>11.86*105%</f>
        <v>12.453</v>
      </c>
      <c r="I16" s="265" t="s">
        <v>466</v>
      </c>
      <c r="K16" s="731">
        <v>0.05</v>
      </c>
    </row>
    <row r="17" spans="1:11" s="116" customFormat="1" ht="18" customHeight="1" thickBot="1">
      <c r="A17" s="1116"/>
      <c r="B17" s="164" t="s">
        <v>344</v>
      </c>
      <c r="C17" s="309"/>
      <c r="D17" s="26">
        <v>60</v>
      </c>
      <c r="E17" s="306">
        <f>D17*H13</f>
        <v>912.24</v>
      </c>
      <c r="F17" s="307">
        <f>ROUND(E17*1.25,0)</f>
        <v>1140</v>
      </c>
      <c r="G17" s="630">
        <f>F17*1.2</f>
        <v>1368</v>
      </c>
      <c r="H17" s="470">
        <f>12.46*105%</f>
        <v>13.083000000000002</v>
      </c>
      <c r="I17" s="116" t="s">
        <v>804</v>
      </c>
      <c r="K17" s="731">
        <v>0.05</v>
      </c>
    </row>
    <row r="18" spans="1:8" s="116" customFormat="1" ht="18" customHeight="1" thickBot="1">
      <c r="A18" s="311" t="s">
        <v>298</v>
      </c>
      <c r="B18" s="1109" t="s">
        <v>299</v>
      </c>
      <c r="C18" s="1110"/>
      <c r="D18" s="45"/>
      <c r="E18" s="312"/>
      <c r="F18" s="313"/>
      <c r="G18" s="314"/>
      <c r="H18" s="382"/>
    </row>
    <row r="19" spans="1:8" s="116" customFormat="1" ht="26.25" thickBot="1">
      <c r="A19" s="1117" t="s">
        <v>300</v>
      </c>
      <c r="B19" s="48" t="s">
        <v>564</v>
      </c>
      <c r="C19" s="329"/>
      <c r="D19" s="99"/>
      <c r="E19" s="102"/>
      <c r="F19" s="330"/>
      <c r="G19" s="331"/>
      <c r="H19" s="466"/>
    </row>
    <row r="20" spans="1:8" s="116" customFormat="1" ht="15.75">
      <c r="A20" s="1069"/>
      <c r="B20" s="20"/>
      <c r="C20" s="47" t="s">
        <v>700</v>
      </c>
      <c r="D20" s="100"/>
      <c r="E20" s="103"/>
      <c r="F20" s="332"/>
      <c r="G20" s="333"/>
      <c r="H20" s="466"/>
    </row>
    <row r="21" spans="1:8" s="116" customFormat="1" ht="15" customHeight="1">
      <c r="A21" s="1069"/>
      <c r="B21" s="20"/>
      <c r="C21" s="887" t="s">
        <v>501</v>
      </c>
      <c r="D21" s="864">
        <v>20</v>
      </c>
      <c r="E21" s="416">
        <f>D21*$H$15</f>
        <v>270.27</v>
      </c>
      <c r="F21" s="501">
        <f>ROUND(E21*1.25,0)</f>
        <v>338</v>
      </c>
      <c r="G21" s="861">
        <f>F21*1.2</f>
        <v>405.59999999999997</v>
      </c>
      <c r="H21" s="457"/>
    </row>
    <row r="22" spans="1:8" s="116" customFormat="1" ht="15" customHeight="1">
      <c r="A22" s="1069"/>
      <c r="B22" s="20"/>
      <c r="C22" s="194" t="s">
        <v>699</v>
      </c>
      <c r="D22" s="26"/>
      <c r="E22" s="306"/>
      <c r="F22" s="307"/>
      <c r="G22" s="322"/>
      <c r="H22" s="457"/>
    </row>
    <row r="23" spans="1:8" s="116" customFormat="1" ht="13.5" customHeight="1">
      <c r="A23" s="1069"/>
      <c r="B23" s="20"/>
      <c r="C23" s="222" t="s">
        <v>502</v>
      </c>
      <c r="D23" s="26">
        <v>10</v>
      </c>
      <c r="E23" s="306">
        <f aca="true" t="shared" si="0" ref="E23:E60">D23*$H$15</f>
        <v>135.135</v>
      </c>
      <c r="F23" s="307">
        <f>ROUND(E23*1.25,0)</f>
        <v>169</v>
      </c>
      <c r="G23" s="322">
        <f aca="true" t="shared" si="1" ref="G23:G73">F23*1.2</f>
        <v>202.79999999999998</v>
      </c>
      <c r="H23" s="457"/>
    </row>
    <row r="24" spans="1:8" s="116" customFormat="1" ht="12.75">
      <c r="A24" s="1069"/>
      <c r="B24" s="20"/>
      <c r="C24" s="222" t="s">
        <v>503</v>
      </c>
      <c r="D24" s="26">
        <v>20</v>
      </c>
      <c r="E24" s="306">
        <f t="shared" si="0"/>
        <v>270.27</v>
      </c>
      <c r="F24" s="307">
        <f aca="true" t="shared" si="2" ref="F24:F60">ROUND(E24*1.25,0)</f>
        <v>338</v>
      </c>
      <c r="G24" s="322">
        <f t="shared" si="1"/>
        <v>405.59999999999997</v>
      </c>
      <c r="H24" s="457"/>
    </row>
    <row r="25" spans="1:8" s="116" customFormat="1" ht="12.75">
      <c r="A25" s="1069"/>
      <c r="B25" s="20"/>
      <c r="C25" s="140" t="s">
        <v>504</v>
      </c>
      <c r="D25" s="26">
        <v>20</v>
      </c>
      <c r="E25" s="306">
        <f t="shared" si="0"/>
        <v>270.27</v>
      </c>
      <c r="F25" s="307">
        <f t="shared" si="2"/>
        <v>338</v>
      </c>
      <c r="G25" s="322">
        <f t="shared" si="1"/>
        <v>405.59999999999997</v>
      </c>
      <c r="H25" s="457"/>
    </row>
    <row r="26" spans="1:8" s="116" customFormat="1" ht="12.75">
      <c r="A26" s="1069"/>
      <c r="B26" s="20"/>
      <c r="C26" s="167" t="s">
        <v>566</v>
      </c>
      <c r="D26" s="26">
        <v>85</v>
      </c>
      <c r="E26" s="306">
        <f t="shared" si="0"/>
        <v>1148.6475</v>
      </c>
      <c r="F26" s="307">
        <f t="shared" si="2"/>
        <v>1436</v>
      </c>
      <c r="G26" s="322">
        <f t="shared" si="1"/>
        <v>1723.2</v>
      </c>
      <c r="H26" s="457"/>
    </row>
    <row r="27" spans="1:8" s="116" customFormat="1" ht="12.75">
      <c r="A27" s="1069"/>
      <c r="B27" s="20"/>
      <c r="C27" s="223" t="s">
        <v>567</v>
      </c>
      <c r="D27" s="26">
        <v>55</v>
      </c>
      <c r="E27" s="306">
        <f t="shared" si="0"/>
        <v>743.2425000000001</v>
      </c>
      <c r="F27" s="307">
        <f t="shared" si="2"/>
        <v>929</v>
      </c>
      <c r="G27" s="322">
        <f t="shared" si="1"/>
        <v>1114.8</v>
      </c>
      <c r="H27" s="457"/>
    </row>
    <row r="28" spans="1:8" s="116" customFormat="1" ht="12.75">
      <c r="A28" s="1069"/>
      <c r="B28" s="20"/>
      <c r="C28" s="223" t="s">
        <v>139</v>
      </c>
      <c r="D28" s="26">
        <v>25</v>
      </c>
      <c r="E28" s="306">
        <f t="shared" si="0"/>
        <v>337.83750000000003</v>
      </c>
      <c r="F28" s="307">
        <f t="shared" si="2"/>
        <v>422</v>
      </c>
      <c r="G28" s="322">
        <f t="shared" si="1"/>
        <v>506.4</v>
      </c>
      <c r="H28" s="457"/>
    </row>
    <row r="29" spans="1:8" s="116" customFormat="1" ht="12.75">
      <c r="A29" s="1069"/>
      <c r="B29" s="20"/>
      <c r="C29" s="167" t="s">
        <v>568</v>
      </c>
      <c r="D29" s="26">
        <v>10</v>
      </c>
      <c r="E29" s="306">
        <f t="shared" si="0"/>
        <v>135.135</v>
      </c>
      <c r="F29" s="307">
        <f t="shared" si="2"/>
        <v>169</v>
      </c>
      <c r="G29" s="322">
        <f t="shared" si="1"/>
        <v>202.79999999999998</v>
      </c>
      <c r="H29" s="457"/>
    </row>
    <row r="30" spans="1:8" s="116" customFormat="1" ht="12.75">
      <c r="A30" s="1069"/>
      <c r="B30" s="20"/>
      <c r="C30" s="223" t="s">
        <v>569</v>
      </c>
      <c r="D30" s="26">
        <v>45</v>
      </c>
      <c r="E30" s="306">
        <f t="shared" si="0"/>
        <v>608.1075000000001</v>
      </c>
      <c r="F30" s="307">
        <f t="shared" si="2"/>
        <v>760</v>
      </c>
      <c r="G30" s="322">
        <f t="shared" si="1"/>
        <v>912</v>
      </c>
      <c r="H30" s="457"/>
    </row>
    <row r="31" spans="1:8" s="116" customFormat="1" ht="14.25" customHeight="1">
      <c r="A31" s="1069"/>
      <c r="B31" s="20"/>
      <c r="C31" s="167" t="s">
        <v>570</v>
      </c>
      <c r="D31" s="26">
        <v>245</v>
      </c>
      <c r="E31" s="306">
        <f t="shared" si="0"/>
        <v>3310.8075000000003</v>
      </c>
      <c r="F31" s="307">
        <f t="shared" si="2"/>
        <v>4139</v>
      </c>
      <c r="G31" s="322">
        <f t="shared" si="1"/>
        <v>4966.8</v>
      </c>
      <c r="H31" s="457"/>
    </row>
    <row r="32" spans="1:8" s="116" customFormat="1" ht="12.75">
      <c r="A32" s="1069"/>
      <c r="B32" s="20"/>
      <c r="C32" s="167" t="s">
        <v>571</v>
      </c>
      <c r="D32" s="26">
        <v>55</v>
      </c>
      <c r="E32" s="306">
        <f t="shared" si="0"/>
        <v>743.2425000000001</v>
      </c>
      <c r="F32" s="307">
        <f t="shared" si="2"/>
        <v>929</v>
      </c>
      <c r="G32" s="322">
        <f t="shared" si="1"/>
        <v>1114.8</v>
      </c>
      <c r="H32" s="457"/>
    </row>
    <row r="33" spans="1:8" s="116" customFormat="1" ht="12.75">
      <c r="A33" s="1069"/>
      <c r="B33" s="20"/>
      <c r="C33" s="223" t="s">
        <v>572</v>
      </c>
      <c r="D33" s="26">
        <v>65</v>
      </c>
      <c r="E33" s="306">
        <f t="shared" si="0"/>
        <v>878.3775</v>
      </c>
      <c r="F33" s="307">
        <f t="shared" si="2"/>
        <v>1098</v>
      </c>
      <c r="G33" s="322">
        <f t="shared" si="1"/>
        <v>1317.6</v>
      </c>
      <c r="H33" s="457"/>
    </row>
    <row r="34" spans="1:8" s="116" customFormat="1" ht="12.75">
      <c r="A34" s="1069"/>
      <c r="B34" s="20"/>
      <c r="C34" s="167" t="s">
        <v>573</v>
      </c>
      <c r="D34" s="26">
        <v>55</v>
      </c>
      <c r="E34" s="306">
        <f t="shared" si="0"/>
        <v>743.2425000000001</v>
      </c>
      <c r="F34" s="307">
        <f t="shared" si="2"/>
        <v>929</v>
      </c>
      <c r="G34" s="322">
        <f t="shared" si="1"/>
        <v>1114.8</v>
      </c>
      <c r="H34" s="457"/>
    </row>
    <row r="35" spans="1:8" s="116" customFormat="1" ht="12.75">
      <c r="A35" s="1069"/>
      <c r="B35" s="20"/>
      <c r="C35" s="223" t="s">
        <v>574</v>
      </c>
      <c r="D35" s="26">
        <v>45</v>
      </c>
      <c r="E35" s="306">
        <f t="shared" si="0"/>
        <v>608.1075000000001</v>
      </c>
      <c r="F35" s="307">
        <f t="shared" si="2"/>
        <v>760</v>
      </c>
      <c r="G35" s="322">
        <f t="shared" si="1"/>
        <v>912</v>
      </c>
      <c r="H35" s="457"/>
    </row>
    <row r="36" spans="1:8" s="116" customFormat="1" ht="12.75">
      <c r="A36" s="1069"/>
      <c r="B36" s="20"/>
      <c r="C36" s="224" t="s">
        <v>575</v>
      </c>
      <c r="D36" s="26">
        <v>70</v>
      </c>
      <c r="E36" s="306">
        <f t="shared" si="0"/>
        <v>945.945</v>
      </c>
      <c r="F36" s="307">
        <f t="shared" si="2"/>
        <v>1182</v>
      </c>
      <c r="G36" s="322">
        <f t="shared" si="1"/>
        <v>1418.3999999999999</v>
      </c>
      <c r="H36" s="457"/>
    </row>
    <row r="37" spans="1:8" s="116" customFormat="1" ht="12.75">
      <c r="A37" s="1069"/>
      <c r="B37" s="20"/>
      <c r="C37" s="192" t="s">
        <v>576</v>
      </c>
      <c r="D37" s="26">
        <v>50</v>
      </c>
      <c r="E37" s="306">
        <f t="shared" si="0"/>
        <v>675.6750000000001</v>
      </c>
      <c r="F37" s="307">
        <f t="shared" si="2"/>
        <v>845</v>
      </c>
      <c r="G37" s="322">
        <f t="shared" si="1"/>
        <v>1014</v>
      </c>
      <c r="H37" s="457"/>
    </row>
    <row r="38" spans="1:8" s="116" customFormat="1" ht="12.75">
      <c r="A38" s="1069"/>
      <c r="B38" s="20"/>
      <c r="C38" s="192" t="s">
        <v>578</v>
      </c>
      <c r="D38" s="26">
        <v>40</v>
      </c>
      <c r="E38" s="306">
        <f t="shared" si="0"/>
        <v>540.54</v>
      </c>
      <c r="F38" s="307">
        <f t="shared" si="2"/>
        <v>676</v>
      </c>
      <c r="G38" s="322">
        <f t="shared" si="1"/>
        <v>811.1999999999999</v>
      </c>
      <c r="H38" s="457"/>
    </row>
    <row r="39" spans="1:8" s="116" customFormat="1" ht="12.75">
      <c r="A39" s="1069"/>
      <c r="B39" s="20"/>
      <c r="C39" s="157" t="s">
        <v>690</v>
      </c>
      <c r="D39" s="26">
        <v>65</v>
      </c>
      <c r="E39" s="306">
        <f t="shared" si="0"/>
        <v>878.3775</v>
      </c>
      <c r="F39" s="307">
        <f t="shared" si="2"/>
        <v>1098</v>
      </c>
      <c r="G39" s="322">
        <f t="shared" si="1"/>
        <v>1317.6</v>
      </c>
      <c r="H39" s="457"/>
    </row>
    <row r="40" spans="1:8" s="116" customFormat="1" ht="12.75">
      <c r="A40" s="1069"/>
      <c r="B40" s="20"/>
      <c r="C40" s="135" t="s">
        <v>577</v>
      </c>
      <c r="D40" s="26">
        <v>260</v>
      </c>
      <c r="E40" s="306">
        <f t="shared" si="0"/>
        <v>3513.51</v>
      </c>
      <c r="F40" s="307">
        <f t="shared" si="2"/>
        <v>4392</v>
      </c>
      <c r="G40" s="322">
        <f t="shared" si="1"/>
        <v>5270.4</v>
      </c>
      <c r="H40" s="457"/>
    </row>
    <row r="41" spans="1:8" s="116" customFormat="1" ht="12.75">
      <c r="A41" s="1069"/>
      <c r="B41" s="20"/>
      <c r="C41" s="225" t="s">
        <v>579</v>
      </c>
      <c r="D41" s="26">
        <v>40</v>
      </c>
      <c r="E41" s="306">
        <f t="shared" si="0"/>
        <v>540.54</v>
      </c>
      <c r="F41" s="307">
        <f t="shared" si="2"/>
        <v>676</v>
      </c>
      <c r="G41" s="322">
        <f t="shared" si="1"/>
        <v>811.1999999999999</v>
      </c>
      <c r="H41" s="457"/>
    </row>
    <row r="42" spans="1:8" s="116" customFormat="1" ht="12.75">
      <c r="A42" s="1069"/>
      <c r="B42" s="20"/>
      <c r="C42" s="167" t="s">
        <v>644</v>
      </c>
      <c r="D42" s="26">
        <v>10</v>
      </c>
      <c r="E42" s="306">
        <f t="shared" si="0"/>
        <v>135.135</v>
      </c>
      <c r="F42" s="307">
        <f t="shared" si="2"/>
        <v>169</v>
      </c>
      <c r="G42" s="322">
        <f t="shared" si="1"/>
        <v>202.79999999999998</v>
      </c>
      <c r="H42" s="457"/>
    </row>
    <row r="43" spans="1:8" s="116" customFormat="1" ht="12.75">
      <c r="A43" s="1069"/>
      <c r="B43" s="20"/>
      <c r="C43" s="167" t="s">
        <v>580</v>
      </c>
      <c r="D43" s="26">
        <v>95</v>
      </c>
      <c r="E43" s="306">
        <f t="shared" si="0"/>
        <v>1283.7825</v>
      </c>
      <c r="F43" s="307">
        <f t="shared" si="2"/>
        <v>1605</v>
      </c>
      <c r="G43" s="322">
        <f t="shared" si="1"/>
        <v>1926</v>
      </c>
      <c r="H43" s="457"/>
    </row>
    <row r="44" spans="1:8" s="116" customFormat="1" ht="12.75">
      <c r="A44" s="1069"/>
      <c r="B44" s="20"/>
      <c r="C44" s="888" t="s">
        <v>581</v>
      </c>
      <c r="D44" s="864">
        <v>180</v>
      </c>
      <c r="E44" s="416">
        <f t="shared" si="0"/>
        <v>2432.4300000000003</v>
      </c>
      <c r="F44" s="501">
        <f t="shared" si="2"/>
        <v>3041</v>
      </c>
      <c r="G44" s="861">
        <f t="shared" si="1"/>
        <v>3649.2</v>
      </c>
      <c r="H44" s="457"/>
    </row>
    <row r="45" spans="1:8" s="116" customFormat="1" ht="12.75">
      <c r="A45" s="1069"/>
      <c r="B45" s="20"/>
      <c r="C45" s="888" t="s">
        <v>45</v>
      </c>
      <c r="D45" s="864">
        <v>75</v>
      </c>
      <c r="E45" s="416">
        <f t="shared" si="0"/>
        <v>1013.5125</v>
      </c>
      <c r="F45" s="501">
        <f t="shared" si="2"/>
        <v>1267</v>
      </c>
      <c r="G45" s="861">
        <f t="shared" si="1"/>
        <v>1520.3999999999999</v>
      </c>
      <c r="H45" s="457"/>
    </row>
    <row r="46" spans="1:8" s="116" customFormat="1" ht="12.75">
      <c r="A46" s="1069"/>
      <c r="B46" s="20"/>
      <c r="C46" s="888" t="s">
        <v>46</v>
      </c>
      <c r="D46" s="864">
        <v>160</v>
      </c>
      <c r="E46" s="416">
        <f t="shared" si="0"/>
        <v>2162.16</v>
      </c>
      <c r="F46" s="501">
        <f t="shared" si="2"/>
        <v>2703</v>
      </c>
      <c r="G46" s="861">
        <f t="shared" si="1"/>
        <v>3243.6</v>
      </c>
      <c r="H46" s="457"/>
    </row>
    <row r="47" spans="1:8" s="116" customFormat="1" ht="12.75">
      <c r="A47" s="1069"/>
      <c r="B47" s="20"/>
      <c r="C47" s="167" t="s">
        <v>702</v>
      </c>
      <c r="D47" s="26">
        <v>145</v>
      </c>
      <c r="E47" s="306">
        <f t="shared" si="0"/>
        <v>1959.4575</v>
      </c>
      <c r="F47" s="307">
        <f t="shared" si="2"/>
        <v>2449</v>
      </c>
      <c r="G47" s="322">
        <f t="shared" si="1"/>
        <v>2938.7999999999997</v>
      </c>
      <c r="H47" s="457"/>
    </row>
    <row r="48" spans="1:8" s="116" customFormat="1" ht="12.75">
      <c r="A48" s="1069"/>
      <c r="B48" s="20"/>
      <c r="C48" s="192" t="s">
        <v>582</v>
      </c>
      <c r="D48" s="28">
        <v>130</v>
      </c>
      <c r="E48" s="306">
        <f t="shared" si="0"/>
        <v>1756.755</v>
      </c>
      <c r="F48" s="307">
        <f t="shared" si="2"/>
        <v>2196</v>
      </c>
      <c r="G48" s="322">
        <f t="shared" si="1"/>
        <v>2635.2</v>
      </c>
      <c r="H48" s="457"/>
    </row>
    <row r="49" spans="1:8" s="116" customFormat="1" ht="12.75">
      <c r="A49" s="1069"/>
      <c r="B49" s="20"/>
      <c r="C49" s="192" t="s">
        <v>50</v>
      </c>
      <c r="D49" s="28">
        <v>195</v>
      </c>
      <c r="E49" s="306">
        <f t="shared" si="0"/>
        <v>2635.1325</v>
      </c>
      <c r="F49" s="307">
        <f t="shared" si="2"/>
        <v>3294</v>
      </c>
      <c r="G49" s="322">
        <f t="shared" si="1"/>
        <v>3952.7999999999997</v>
      </c>
      <c r="H49" s="457"/>
    </row>
    <row r="50" spans="1:8" s="116" customFormat="1" ht="22.5" customHeight="1">
      <c r="A50" s="1069"/>
      <c r="B50" s="20"/>
      <c r="C50" s="551" t="s">
        <v>717</v>
      </c>
      <c r="D50" s="26"/>
      <c r="E50" s="306"/>
      <c r="F50" s="307"/>
      <c r="G50" s="322"/>
      <c r="H50" s="457"/>
    </row>
    <row r="51" spans="1:8" s="116" customFormat="1" ht="12.75">
      <c r="A51" s="1069"/>
      <c r="B51" s="20"/>
      <c r="C51" s="140" t="s">
        <v>703</v>
      </c>
      <c r="D51" s="26">
        <v>160</v>
      </c>
      <c r="E51" s="306">
        <f t="shared" si="0"/>
        <v>2162.16</v>
      </c>
      <c r="F51" s="307">
        <f t="shared" si="2"/>
        <v>2703</v>
      </c>
      <c r="G51" s="322">
        <f t="shared" si="1"/>
        <v>3243.6</v>
      </c>
      <c r="H51" s="457"/>
    </row>
    <row r="52" spans="1:8" s="116" customFormat="1" ht="12.75">
      <c r="A52" s="1069"/>
      <c r="B52" s="20"/>
      <c r="C52" s="140" t="s">
        <v>704</v>
      </c>
      <c r="D52" s="26">
        <v>160</v>
      </c>
      <c r="E52" s="306">
        <f t="shared" si="0"/>
        <v>2162.16</v>
      </c>
      <c r="F52" s="307">
        <f t="shared" si="2"/>
        <v>2703</v>
      </c>
      <c r="G52" s="322">
        <f t="shared" si="1"/>
        <v>3243.6</v>
      </c>
      <c r="H52" s="457"/>
    </row>
    <row r="53" spans="1:8" s="116" customFormat="1" ht="12.75">
      <c r="A53" s="1069"/>
      <c r="B53" s="20"/>
      <c r="C53" s="192" t="s">
        <v>583</v>
      </c>
      <c r="D53" s="26">
        <v>160</v>
      </c>
      <c r="E53" s="306">
        <f t="shared" si="0"/>
        <v>2162.16</v>
      </c>
      <c r="F53" s="307">
        <f t="shared" si="2"/>
        <v>2703</v>
      </c>
      <c r="G53" s="322">
        <f t="shared" si="1"/>
        <v>3243.6</v>
      </c>
      <c r="H53" s="457"/>
    </row>
    <row r="54" spans="1:8" s="116" customFormat="1" ht="12.75">
      <c r="A54" s="1069"/>
      <c r="B54" s="20"/>
      <c r="C54" s="192" t="s">
        <v>326</v>
      </c>
      <c r="D54" s="26">
        <v>160</v>
      </c>
      <c r="E54" s="306">
        <f t="shared" si="0"/>
        <v>2162.16</v>
      </c>
      <c r="F54" s="307">
        <f t="shared" si="2"/>
        <v>2703</v>
      </c>
      <c r="G54" s="322">
        <f t="shared" si="1"/>
        <v>3243.6</v>
      </c>
      <c r="H54" s="457"/>
    </row>
    <row r="55" spans="1:8" s="116" customFormat="1" ht="27" customHeight="1">
      <c r="A55" s="1069"/>
      <c r="B55" s="20"/>
      <c r="C55" s="551" t="s">
        <v>718</v>
      </c>
      <c r="D55" s="26"/>
      <c r="E55" s="306"/>
      <c r="F55" s="307"/>
      <c r="G55" s="322"/>
      <c r="H55" s="457"/>
    </row>
    <row r="56" spans="1:8" s="116" customFormat="1" ht="12.75">
      <c r="A56" s="1069"/>
      <c r="B56" s="20"/>
      <c r="C56" s="863" t="s">
        <v>703</v>
      </c>
      <c r="D56" s="864">
        <v>180</v>
      </c>
      <c r="E56" s="416">
        <f t="shared" si="0"/>
        <v>2432.4300000000003</v>
      </c>
      <c r="F56" s="501">
        <f t="shared" si="2"/>
        <v>3041</v>
      </c>
      <c r="G56" s="861">
        <f t="shared" si="1"/>
        <v>3649.2</v>
      </c>
      <c r="H56" s="457"/>
    </row>
    <row r="57" spans="1:8" s="116" customFormat="1" ht="12.75">
      <c r="A57" s="1069"/>
      <c r="B57" s="20"/>
      <c r="C57" s="863" t="s">
        <v>704</v>
      </c>
      <c r="D57" s="864">
        <v>180</v>
      </c>
      <c r="E57" s="416">
        <f t="shared" si="0"/>
        <v>2432.4300000000003</v>
      </c>
      <c r="F57" s="501">
        <f t="shared" si="2"/>
        <v>3041</v>
      </c>
      <c r="G57" s="861">
        <f t="shared" si="1"/>
        <v>3649.2</v>
      </c>
      <c r="H57" s="457"/>
    </row>
    <row r="58" spans="1:8" s="116" customFormat="1" ht="12.75">
      <c r="A58" s="1069"/>
      <c r="B58" s="20"/>
      <c r="C58" s="865" t="s">
        <v>583</v>
      </c>
      <c r="D58" s="864">
        <v>180</v>
      </c>
      <c r="E58" s="416">
        <f t="shared" si="0"/>
        <v>2432.4300000000003</v>
      </c>
      <c r="F58" s="501">
        <f t="shared" si="2"/>
        <v>3041</v>
      </c>
      <c r="G58" s="861">
        <f t="shared" si="1"/>
        <v>3649.2</v>
      </c>
      <c r="H58" s="457"/>
    </row>
    <row r="59" spans="1:8" s="116" customFormat="1" ht="12.75">
      <c r="A59" s="1069"/>
      <c r="B59" s="20"/>
      <c r="C59" s="865" t="s">
        <v>326</v>
      </c>
      <c r="D59" s="864">
        <v>180</v>
      </c>
      <c r="E59" s="416">
        <f t="shared" si="0"/>
        <v>2432.4300000000003</v>
      </c>
      <c r="F59" s="501">
        <f t="shared" si="2"/>
        <v>3041</v>
      </c>
      <c r="G59" s="861">
        <f t="shared" si="1"/>
        <v>3649.2</v>
      </c>
      <c r="H59" s="457"/>
    </row>
    <row r="60" spans="1:8" s="116" customFormat="1" ht="12.75">
      <c r="A60" s="1069"/>
      <c r="B60" s="20"/>
      <c r="C60" s="1027" t="s">
        <v>50</v>
      </c>
      <c r="D60" s="1028">
        <v>220</v>
      </c>
      <c r="E60" s="1029">
        <f t="shared" si="0"/>
        <v>2972.9700000000003</v>
      </c>
      <c r="F60" s="1030">
        <f t="shared" si="2"/>
        <v>3716</v>
      </c>
      <c r="G60" s="1031">
        <f t="shared" si="1"/>
        <v>4459.2</v>
      </c>
      <c r="H60" s="457"/>
    </row>
    <row r="61" spans="1:8" s="116" customFormat="1" ht="18" customHeight="1">
      <c r="A61" s="1069"/>
      <c r="B61" s="20"/>
      <c r="C61" s="133" t="s">
        <v>658</v>
      </c>
      <c r="D61" s="26"/>
      <c r="E61" s="325"/>
      <c r="F61" s="307"/>
      <c r="G61" s="322"/>
      <c r="H61" s="457"/>
    </row>
    <row r="62" spans="1:8" s="116" customFormat="1" ht="12.75">
      <c r="A62" s="1069"/>
      <c r="B62" s="20"/>
      <c r="C62" s="135" t="s">
        <v>584</v>
      </c>
      <c r="D62" s="38">
        <v>30</v>
      </c>
      <c r="E62" s="306">
        <f aca="true" t="shared" si="3" ref="E62:E68">D62*$H$16</f>
        <v>373.59</v>
      </c>
      <c r="F62" s="307">
        <f aca="true" t="shared" si="4" ref="F62:F68">ROUND(E62*1.25,0)</f>
        <v>467</v>
      </c>
      <c r="G62" s="322">
        <f t="shared" si="1"/>
        <v>560.4</v>
      </c>
      <c r="H62" s="457"/>
    </row>
    <row r="63" spans="1:8" s="116" customFormat="1" ht="27.75" customHeight="1">
      <c r="A63" s="1069"/>
      <c r="B63" s="20"/>
      <c r="C63" s="143" t="s">
        <v>505</v>
      </c>
      <c r="D63" s="38">
        <v>75</v>
      </c>
      <c r="E63" s="306">
        <f t="shared" si="3"/>
        <v>933.9749999999999</v>
      </c>
      <c r="F63" s="307">
        <f t="shared" si="4"/>
        <v>1167</v>
      </c>
      <c r="G63" s="322">
        <f t="shared" si="1"/>
        <v>1400.3999999999999</v>
      </c>
      <c r="H63" s="457"/>
    </row>
    <row r="64" spans="1:8" s="116" customFormat="1" ht="14.25" customHeight="1">
      <c r="A64" s="1069"/>
      <c r="B64" s="20"/>
      <c r="C64" s="135" t="s">
        <v>585</v>
      </c>
      <c r="D64" s="38">
        <v>50</v>
      </c>
      <c r="E64" s="306">
        <f t="shared" si="3"/>
        <v>622.65</v>
      </c>
      <c r="F64" s="307">
        <f t="shared" si="4"/>
        <v>778</v>
      </c>
      <c r="G64" s="322">
        <f t="shared" si="1"/>
        <v>933.5999999999999</v>
      </c>
      <c r="H64" s="457"/>
    </row>
    <row r="65" spans="1:8" s="116" customFormat="1" ht="12.75">
      <c r="A65" s="1069"/>
      <c r="B65" s="20"/>
      <c r="C65" s="135" t="s">
        <v>586</v>
      </c>
      <c r="D65" s="38">
        <v>50</v>
      </c>
      <c r="E65" s="306">
        <f t="shared" si="3"/>
        <v>622.65</v>
      </c>
      <c r="F65" s="307">
        <f t="shared" si="4"/>
        <v>778</v>
      </c>
      <c r="G65" s="322">
        <f t="shared" si="1"/>
        <v>933.5999999999999</v>
      </c>
      <c r="H65" s="457"/>
    </row>
    <row r="66" spans="1:8" s="116" customFormat="1" ht="12.75">
      <c r="A66" s="1069"/>
      <c r="B66" s="20"/>
      <c r="C66" s="135" t="s">
        <v>93</v>
      </c>
      <c r="D66" s="38">
        <v>50</v>
      </c>
      <c r="E66" s="306">
        <f t="shared" si="3"/>
        <v>622.65</v>
      </c>
      <c r="F66" s="307">
        <f t="shared" si="4"/>
        <v>778</v>
      </c>
      <c r="G66" s="322">
        <f t="shared" si="1"/>
        <v>933.5999999999999</v>
      </c>
      <c r="H66" s="457"/>
    </row>
    <row r="67" spans="1:8" s="116" customFormat="1" ht="12.75">
      <c r="A67" s="1069"/>
      <c r="B67" s="20"/>
      <c r="C67" s="135" t="s">
        <v>965</v>
      </c>
      <c r="D67" s="38">
        <v>45</v>
      </c>
      <c r="E67" s="306">
        <f t="shared" si="3"/>
        <v>560.385</v>
      </c>
      <c r="F67" s="307">
        <f t="shared" si="4"/>
        <v>700</v>
      </c>
      <c r="G67" s="322">
        <f t="shared" si="1"/>
        <v>840</v>
      </c>
      <c r="H67" s="457"/>
    </row>
    <row r="68" spans="1:8" s="116" customFormat="1" ht="12.75">
      <c r="A68" s="1069"/>
      <c r="B68" s="20"/>
      <c r="C68" s="135" t="s">
        <v>506</v>
      </c>
      <c r="D68" s="38">
        <v>120</v>
      </c>
      <c r="E68" s="306">
        <f t="shared" si="3"/>
        <v>1494.36</v>
      </c>
      <c r="F68" s="307">
        <f t="shared" si="4"/>
        <v>1868</v>
      </c>
      <c r="G68" s="322">
        <f t="shared" si="1"/>
        <v>2241.6</v>
      </c>
      <c r="H68" s="457"/>
    </row>
    <row r="69" spans="1:8" s="116" customFormat="1" ht="20.25" customHeight="1">
      <c r="A69" s="1069"/>
      <c r="B69" s="20"/>
      <c r="C69" s="160" t="s">
        <v>679</v>
      </c>
      <c r="D69" s="38"/>
      <c r="E69" s="257"/>
      <c r="F69" s="307"/>
      <c r="G69" s="322"/>
      <c r="H69" s="457"/>
    </row>
    <row r="70" spans="1:8" s="116" customFormat="1" ht="12.75">
      <c r="A70" s="1069"/>
      <c r="B70" s="20"/>
      <c r="C70" s="135" t="s">
        <v>588</v>
      </c>
      <c r="D70" s="38">
        <v>170</v>
      </c>
      <c r="E70" s="306">
        <f>D70*$H$14</f>
        <v>2117.0099999999998</v>
      </c>
      <c r="F70" s="307">
        <f>ROUND(E70*1.25,0)</f>
        <v>2646</v>
      </c>
      <c r="G70" s="322">
        <f t="shared" si="1"/>
        <v>3175.2</v>
      </c>
      <c r="H70" s="457"/>
    </row>
    <row r="71" spans="1:8" s="116" customFormat="1" ht="12.75">
      <c r="A71" s="1069"/>
      <c r="B71" s="20"/>
      <c r="C71" s="135" t="s">
        <v>587</v>
      </c>
      <c r="D71" s="38">
        <v>170</v>
      </c>
      <c r="E71" s="306">
        <f>D71*$H$14</f>
        <v>2117.0099999999998</v>
      </c>
      <c r="F71" s="307">
        <f>ROUND(E71*1.25,0)</f>
        <v>2646</v>
      </c>
      <c r="G71" s="322">
        <f t="shared" si="1"/>
        <v>3175.2</v>
      </c>
      <c r="H71" s="457"/>
    </row>
    <row r="72" spans="1:8" s="116" customFormat="1" ht="15.75">
      <c r="A72" s="1069"/>
      <c r="B72" s="20"/>
      <c r="C72" s="136" t="s">
        <v>711</v>
      </c>
      <c r="D72" s="111"/>
      <c r="E72" s="365"/>
      <c r="F72" s="326"/>
      <c r="G72" s="322"/>
      <c r="H72" s="457"/>
    </row>
    <row r="73" spans="1:8" s="116" customFormat="1" ht="29.25" customHeight="1" thickBot="1">
      <c r="A73" s="1069"/>
      <c r="B73" s="20"/>
      <c r="C73" s="146" t="s">
        <v>108</v>
      </c>
      <c r="D73" s="111">
        <v>1300</v>
      </c>
      <c r="E73" s="306">
        <f>D73*$H$17</f>
        <v>17007.9</v>
      </c>
      <c r="F73" s="342">
        <f>ROUND(E73*1.25,0)</f>
        <v>21260</v>
      </c>
      <c r="G73" s="322">
        <f t="shared" si="1"/>
        <v>25512</v>
      </c>
      <c r="H73" s="382"/>
    </row>
    <row r="74" spans="1:8" s="116" customFormat="1" ht="14.25" customHeight="1" thickBot="1">
      <c r="A74" s="1117" t="s">
        <v>301</v>
      </c>
      <c r="B74" s="48" t="s">
        <v>597</v>
      </c>
      <c r="C74" s="428"/>
      <c r="D74" s="429"/>
      <c r="E74" s="430"/>
      <c r="F74" s="431"/>
      <c r="G74" s="432"/>
      <c r="H74" s="513"/>
    </row>
    <row r="75" spans="1:8" s="116" customFormat="1" ht="15.75">
      <c r="A75" s="1069"/>
      <c r="B75" s="21"/>
      <c r="C75" s="226" t="s">
        <v>700</v>
      </c>
      <c r="D75" s="100"/>
      <c r="E75" s="103"/>
      <c r="F75" s="332"/>
      <c r="G75" s="333"/>
      <c r="H75" s="466"/>
    </row>
    <row r="76" spans="1:8" s="116" customFormat="1" ht="13.5" customHeight="1">
      <c r="A76" s="1069"/>
      <c r="B76" s="21"/>
      <c r="C76" s="863" t="s">
        <v>866</v>
      </c>
      <c r="D76" s="864">
        <v>20</v>
      </c>
      <c r="E76" s="416">
        <f>D76*$H$15</f>
        <v>270.27</v>
      </c>
      <c r="F76" s="501">
        <f>ROUND(E76*1.25,0)</f>
        <v>338</v>
      </c>
      <c r="G76" s="861">
        <f>F76*1.2</f>
        <v>405.59999999999997</v>
      </c>
      <c r="H76" s="457"/>
    </row>
    <row r="77" spans="1:8" s="116" customFormat="1" ht="13.5" customHeight="1">
      <c r="A77" s="1069"/>
      <c r="B77" s="21"/>
      <c r="C77" s="863" t="s">
        <v>767</v>
      </c>
      <c r="D77" s="864">
        <v>20</v>
      </c>
      <c r="E77" s="416">
        <f>D77*$H$15</f>
        <v>270.27</v>
      </c>
      <c r="F77" s="501">
        <f>ROUND(E77*1.25,0)</f>
        <v>338</v>
      </c>
      <c r="G77" s="861">
        <f>F77*1.2</f>
        <v>405.59999999999997</v>
      </c>
      <c r="H77" s="457"/>
    </row>
    <row r="78" spans="1:8" s="116" customFormat="1" ht="13.5" customHeight="1">
      <c r="A78" s="1069"/>
      <c r="B78" s="21"/>
      <c r="C78" s="863" t="s">
        <v>501</v>
      </c>
      <c r="D78" s="864">
        <v>20</v>
      </c>
      <c r="E78" s="416">
        <f>D78*$H$15</f>
        <v>270.27</v>
      </c>
      <c r="F78" s="501">
        <f>ROUND(E78*1.25,0)</f>
        <v>338</v>
      </c>
      <c r="G78" s="861">
        <f>F78*1.2</f>
        <v>405.59999999999997</v>
      </c>
      <c r="H78" s="457"/>
    </row>
    <row r="79" spans="1:8" s="116" customFormat="1" ht="13.5" customHeight="1">
      <c r="A79" s="1069"/>
      <c r="B79" s="21"/>
      <c r="C79" s="863" t="s">
        <v>868</v>
      </c>
      <c r="D79" s="864">
        <v>20</v>
      </c>
      <c r="E79" s="416">
        <f>D79*$H$15</f>
        <v>270.27</v>
      </c>
      <c r="F79" s="501">
        <f>ROUND(E79*1.25,0)</f>
        <v>338</v>
      </c>
      <c r="G79" s="861">
        <f>F79*1.2</f>
        <v>405.59999999999997</v>
      </c>
      <c r="H79" s="457"/>
    </row>
    <row r="80" spans="1:8" s="116" customFormat="1" ht="13.5" customHeight="1">
      <c r="A80" s="1069"/>
      <c r="B80" s="21"/>
      <c r="C80" s="863" t="s">
        <v>909</v>
      </c>
      <c r="D80" s="864">
        <v>20</v>
      </c>
      <c r="E80" s="416">
        <f>D80*$H$15</f>
        <v>270.27</v>
      </c>
      <c r="F80" s="501">
        <f>ROUND(E80*1.25,0)</f>
        <v>338</v>
      </c>
      <c r="G80" s="861">
        <f>F80*1.2</f>
        <v>405.59999999999997</v>
      </c>
      <c r="H80" s="457"/>
    </row>
    <row r="81" spans="1:8" s="116" customFormat="1" ht="18.75" customHeight="1">
      <c r="A81" s="1069"/>
      <c r="B81" s="21"/>
      <c r="C81" s="141" t="s">
        <v>699</v>
      </c>
      <c r="D81" s="26"/>
      <c r="E81" s="306"/>
      <c r="F81" s="307"/>
      <c r="G81" s="322"/>
      <c r="H81" s="457"/>
    </row>
    <row r="82" spans="1:8" s="116" customFormat="1" ht="12.75">
      <c r="A82" s="1069"/>
      <c r="B82" s="21"/>
      <c r="C82" s="192" t="s">
        <v>574</v>
      </c>
      <c r="D82" s="26">
        <v>45</v>
      </c>
      <c r="E82" s="306">
        <f aca="true" t="shared" si="5" ref="E82:E108">D82*$H$15</f>
        <v>608.1075000000001</v>
      </c>
      <c r="F82" s="307">
        <f aca="true" t="shared" si="6" ref="F82:F108">ROUND(E82*1.25,0)</f>
        <v>760</v>
      </c>
      <c r="G82" s="322">
        <f aca="true" t="shared" si="7" ref="G82:G114">F82*1.2</f>
        <v>912</v>
      </c>
      <c r="H82" s="457"/>
    </row>
    <row r="83" spans="1:8" s="116" customFormat="1" ht="12.75">
      <c r="A83" s="1069"/>
      <c r="B83" s="21"/>
      <c r="C83" s="224" t="s">
        <v>567</v>
      </c>
      <c r="D83" s="26">
        <v>55</v>
      </c>
      <c r="E83" s="306">
        <f t="shared" si="5"/>
        <v>743.2425000000001</v>
      </c>
      <c r="F83" s="307">
        <f t="shared" si="6"/>
        <v>929</v>
      </c>
      <c r="G83" s="322">
        <f t="shared" si="7"/>
        <v>1114.8</v>
      </c>
      <c r="H83" s="457"/>
    </row>
    <row r="84" spans="1:8" s="116" customFormat="1" ht="12.75">
      <c r="A84" s="1069"/>
      <c r="B84" s="21"/>
      <c r="C84" s="192" t="s">
        <v>507</v>
      </c>
      <c r="D84" s="26">
        <v>55</v>
      </c>
      <c r="E84" s="306">
        <f t="shared" si="5"/>
        <v>743.2425000000001</v>
      </c>
      <c r="F84" s="307">
        <f t="shared" si="6"/>
        <v>929</v>
      </c>
      <c r="G84" s="322">
        <f t="shared" si="7"/>
        <v>1114.8</v>
      </c>
      <c r="H84" s="457"/>
    </row>
    <row r="85" spans="1:8" s="116" customFormat="1" ht="12.75">
      <c r="A85" s="1069"/>
      <c r="B85" s="21"/>
      <c r="C85" s="192" t="s">
        <v>577</v>
      </c>
      <c r="D85" s="26">
        <v>50</v>
      </c>
      <c r="E85" s="306">
        <f t="shared" si="5"/>
        <v>675.6750000000001</v>
      </c>
      <c r="F85" s="307">
        <f t="shared" si="6"/>
        <v>845</v>
      </c>
      <c r="G85" s="322">
        <f t="shared" si="7"/>
        <v>1014</v>
      </c>
      <c r="H85" s="457"/>
    </row>
    <row r="86" spans="1:8" s="116" customFormat="1" ht="12.75">
      <c r="A86" s="1069"/>
      <c r="B86" s="21"/>
      <c r="C86" s="192" t="s">
        <v>45</v>
      </c>
      <c r="D86" s="26">
        <v>75</v>
      </c>
      <c r="E86" s="306">
        <f t="shared" si="5"/>
        <v>1013.5125</v>
      </c>
      <c r="F86" s="307">
        <f t="shared" si="6"/>
        <v>1267</v>
      </c>
      <c r="G86" s="322">
        <f t="shared" si="7"/>
        <v>1520.3999999999999</v>
      </c>
      <c r="H86" s="457"/>
    </row>
    <row r="87" spans="1:8" s="116" customFormat="1" ht="12.75">
      <c r="A87" s="1069"/>
      <c r="B87" s="21"/>
      <c r="C87" s="865" t="s">
        <v>46</v>
      </c>
      <c r="D87" s="864">
        <v>160</v>
      </c>
      <c r="E87" s="416">
        <f t="shared" si="5"/>
        <v>2162.16</v>
      </c>
      <c r="F87" s="501">
        <f t="shared" si="6"/>
        <v>2703</v>
      </c>
      <c r="G87" s="861">
        <f t="shared" si="7"/>
        <v>3243.6</v>
      </c>
      <c r="H87" s="457"/>
    </row>
    <row r="88" spans="1:8" s="116" customFormat="1" ht="12.75">
      <c r="A88" s="1069"/>
      <c r="B88" s="21"/>
      <c r="C88" s="192" t="s">
        <v>592</v>
      </c>
      <c r="D88" s="26">
        <v>55</v>
      </c>
      <c r="E88" s="306">
        <f t="shared" si="5"/>
        <v>743.2425000000001</v>
      </c>
      <c r="F88" s="307">
        <f t="shared" si="6"/>
        <v>929</v>
      </c>
      <c r="G88" s="322">
        <f t="shared" si="7"/>
        <v>1114.8</v>
      </c>
      <c r="H88" s="457"/>
    </row>
    <row r="89" spans="1:8" s="116" customFormat="1" ht="12.75">
      <c r="A89" s="1069"/>
      <c r="B89" s="21"/>
      <c r="C89" s="192" t="s">
        <v>190</v>
      </c>
      <c r="D89" s="26">
        <v>40</v>
      </c>
      <c r="E89" s="306">
        <f t="shared" si="5"/>
        <v>540.54</v>
      </c>
      <c r="F89" s="307">
        <f t="shared" si="6"/>
        <v>676</v>
      </c>
      <c r="G89" s="322">
        <f t="shared" si="7"/>
        <v>811.1999999999999</v>
      </c>
      <c r="H89" s="457"/>
    </row>
    <row r="90" spans="1:8" s="116" customFormat="1" ht="12.75">
      <c r="A90" s="1069"/>
      <c r="B90" s="21"/>
      <c r="C90" s="192" t="s">
        <v>590</v>
      </c>
      <c r="D90" s="26">
        <v>85</v>
      </c>
      <c r="E90" s="306">
        <f t="shared" si="5"/>
        <v>1148.6475</v>
      </c>
      <c r="F90" s="307">
        <f t="shared" si="6"/>
        <v>1436</v>
      </c>
      <c r="G90" s="322">
        <f t="shared" si="7"/>
        <v>1723.2</v>
      </c>
      <c r="H90" s="457"/>
    </row>
    <row r="91" spans="1:8" s="116" customFormat="1" ht="12.75">
      <c r="A91" s="1069"/>
      <c r="B91" s="21"/>
      <c r="C91" s="192" t="s">
        <v>598</v>
      </c>
      <c r="D91" s="26">
        <v>50</v>
      </c>
      <c r="E91" s="306">
        <f t="shared" si="5"/>
        <v>675.6750000000001</v>
      </c>
      <c r="F91" s="307">
        <f t="shared" si="6"/>
        <v>845</v>
      </c>
      <c r="G91" s="322">
        <f t="shared" si="7"/>
        <v>1014</v>
      </c>
      <c r="H91" s="457"/>
    </row>
    <row r="92" spans="1:8" s="116" customFormat="1" ht="12.75">
      <c r="A92" s="1069"/>
      <c r="B92" s="21"/>
      <c r="C92" s="192" t="s">
        <v>690</v>
      </c>
      <c r="D92" s="26">
        <v>65</v>
      </c>
      <c r="E92" s="306">
        <f t="shared" si="5"/>
        <v>878.3775</v>
      </c>
      <c r="F92" s="307">
        <f t="shared" si="6"/>
        <v>1098</v>
      </c>
      <c r="G92" s="322">
        <f t="shared" si="7"/>
        <v>1317.6</v>
      </c>
      <c r="H92" s="457"/>
    </row>
    <row r="93" spans="1:8" s="116" customFormat="1" ht="12.75">
      <c r="A93" s="1069"/>
      <c r="B93" s="21"/>
      <c r="C93" s="192" t="s">
        <v>582</v>
      </c>
      <c r="D93" s="26">
        <v>130</v>
      </c>
      <c r="E93" s="306">
        <f t="shared" si="5"/>
        <v>1756.755</v>
      </c>
      <c r="F93" s="307">
        <f t="shared" si="6"/>
        <v>2196</v>
      </c>
      <c r="G93" s="322">
        <f t="shared" si="7"/>
        <v>2635.2</v>
      </c>
      <c r="H93" s="457"/>
    </row>
    <row r="94" spans="1:8" s="116" customFormat="1" ht="12.75">
      <c r="A94" s="1069"/>
      <c r="B94" s="21"/>
      <c r="C94" s="227" t="s">
        <v>569</v>
      </c>
      <c r="D94" s="26">
        <v>45</v>
      </c>
      <c r="E94" s="306">
        <f t="shared" si="5"/>
        <v>608.1075000000001</v>
      </c>
      <c r="F94" s="307">
        <f t="shared" si="6"/>
        <v>760</v>
      </c>
      <c r="G94" s="322">
        <f t="shared" si="7"/>
        <v>912</v>
      </c>
      <c r="H94" s="457"/>
    </row>
    <row r="95" spans="1:8" s="116" customFormat="1" ht="12.75">
      <c r="A95" s="1069"/>
      <c r="B95" s="21"/>
      <c r="C95" s="192" t="s">
        <v>599</v>
      </c>
      <c r="D95" s="26">
        <v>245</v>
      </c>
      <c r="E95" s="306">
        <f t="shared" si="5"/>
        <v>3310.8075000000003</v>
      </c>
      <c r="F95" s="307">
        <f t="shared" si="6"/>
        <v>4139</v>
      </c>
      <c r="G95" s="322">
        <f t="shared" si="7"/>
        <v>4966.8</v>
      </c>
      <c r="H95" s="457"/>
    </row>
    <row r="96" spans="1:8" s="116" customFormat="1" ht="15.75">
      <c r="A96" s="1069"/>
      <c r="B96" s="21"/>
      <c r="C96" s="181" t="s">
        <v>701</v>
      </c>
      <c r="D96" s="26"/>
      <c r="E96" s="306"/>
      <c r="F96" s="307"/>
      <c r="G96" s="322"/>
      <c r="H96" s="457"/>
    </row>
    <row r="97" spans="1:8" s="116" customFormat="1" ht="12.75">
      <c r="A97" s="1069"/>
      <c r="B97" s="21"/>
      <c r="C97" s="192" t="s">
        <v>702</v>
      </c>
      <c r="D97" s="26">
        <v>145</v>
      </c>
      <c r="E97" s="306">
        <f t="shared" si="5"/>
        <v>1959.4575</v>
      </c>
      <c r="F97" s="307">
        <f t="shared" si="6"/>
        <v>2449</v>
      </c>
      <c r="G97" s="322">
        <f t="shared" si="7"/>
        <v>2938.7999999999997</v>
      </c>
      <c r="H97" s="457"/>
    </row>
    <row r="98" spans="1:8" s="116" customFormat="1" ht="25.5" customHeight="1">
      <c r="A98" s="1069"/>
      <c r="B98" s="21"/>
      <c r="C98" s="551" t="s">
        <v>717</v>
      </c>
      <c r="D98" s="26"/>
      <c r="E98" s="306"/>
      <c r="F98" s="307"/>
      <c r="G98" s="322"/>
      <c r="H98" s="457"/>
    </row>
    <row r="99" spans="1:8" s="116" customFormat="1" ht="12.75">
      <c r="A99" s="1069"/>
      <c r="B99" s="21"/>
      <c r="C99" s="140" t="s">
        <v>703</v>
      </c>
      <c r="D99" s="26">
        <v>160</v>
      </c>
      <c r="E99" s="306">
        <f t="shared" si="5"/>
        <v>2162.16</v>
      </c>
      <c r="F99" s="307">
        <f t="shared" si="6"/>
        <v>2703</v>
      </c>
      <c r="G99" s="322">
        <f t="shared" si="7"/>
        <v>3243.6</v>
      </c>
      <c r="H99" s="457"/>
    </row>
    <row r="100" spans="1:8" s="116" customFormat="1" ht="12.75">
      <c r="A100" s="1069"/>
      <c r="B100" s="21"/>
      <c r="C100" s="140" t="s">
        <v>704</v>
      </c>
      <c r="D100" s="26">
        <v>160</v>
      </c>
      <c r="E100" s="306">
        <f t="shared" si="5"/>
        <v>2162.16</v>
      </c>
      <c r="F100" s="307">
        <f t="shared" si="6"/>
        <v>2703</v>
      </c>
      <c r="G100" s="322">
        <f t="shared" si="7"/>
        <v>3243.6</v>
      </c>
      <c r="H100" s="457"/>
    </row>
    <row r="101" spans="1:8" s="116" customFormat="1" ht="12.75">
      <c r="A101" s="1069"/>
      <c r="B101" s="21"/>
      <c r="C101" s="192" t="s">
        <v>583</v>
      </c>
      <c r="D101" s="26">
        <v>160</v>
      </c>
      <c r="E101" s="306">
        <f t="shared" si="5"/>
        <v>2162.16</v>
      </c>
      <c r="F101" s="307">
        <f t="shared" si="6"/>
        <v>2703</v>
      </c>
      <c r="G101" s="322">
        <f t="shared" si="7"/>
        <v>3243.6</v>
      </c>
      <c r="H101" s="457"/>
    </row>
    <row r="102" spans="1:8" s="116" customFormat="1" ht="12.75">
      <c r="A102" s="1069"/>
      <c r="B102" s="21"/>
      <c r="C102" s="192" t="s">
        <v>326</v>
      </c>
      <c r="D102" s="26">
        <v>160</v>
      </c>
      <c r="E102" s="306">
        <f t="shared" si="5"/>
        <v>2162.16</v>
      </c>
      <c r="F102" s="307">
        <f t="shared" si="6"/>
        <v>2703</v>
      </c>
      <c r="G102" s="322">
        <f t="shared" si="7"/>
        <v>3243.6</v>
      </c>
      <c r="H102" s="457"/>
    </row>
    <row r="103" spans="1:8" s="116" customFormat="1" ht="30" customHeight="1">
      <c r="A103" s="1069"/>
      <c r="B103" s="21"/>
      <c r="C103" s="551" t="s">
        <v>718</v>
      </c>
      <c r="D103" s="26"/>
      <c r="E103" s="306"/>
      <c r="F103" s="307"/>
      <c r="G103" s="322"/>
      <c r="H103" s="457"/>
    </row>
    <row r="104" spans="1:8" s="116" customFormat="1" ht="12.75">
      <c r="A104" s="1069"/>
      <c r="B104" s="21"/>
      <c r="C104" s="863" t="s">
        <v>703</v>
      </c>
      <c r="D104" s="864">
        <v>180</v>
      </c>
      <c r="E104" s="416">
        <f t="shared" si="5"/>
        <v>2432.4300000000003</v>
      </c>
      <c r="F104" s="501">
        <f t="shared" si="6"/>
        <v>3041</v>
      </c>
      <c r="G104" s="861">
        <f t="shared" si="7"/>
        <v>3649.2</v>
      </c>
      <c r="H104" s="457"/>
    </row>
    <row r="105" spans="1:8" s="116" customFormat="1" ht="12.75">
      <c r="A105" s="1069"/>
      <c r="B105" s="21"/>
      <c r="C105" s="863" t="s">
        <v>704</v>
      </c>
      <c r="D105" s="864">
        <v>180</v>
      </c>
      <c r="E105" s="416">
        <f t="shared" si="5"/>
        <v>2432.4300000000003</v>
      </c>
      <c r="F105" s="501">
        <f t="shared" si="6"/>
        <v>3041</v>
      </c>
      <c r="G105" s="861">
        <f t="shared" si="7"/>
        <v>3649.2</v>
      </c>
      <c r="H105" s="457"/>
    </row>
    <row r="106" spans="1:8" s="116" customFormat="1" ht="12.75">
      <c r="A106" s="1069"/>
      <c r="B106" s="21"/>
      <c r="C106" s="865" t="s">
        <v>583</v>
      </c>
      <c r="D106" s="864">
        <v>180</v>
      </c>
      <c r="E106" s="416">
        <f t="shared" si="5"/>
        <v>2432.4300000000003</v>
      </c>
      <c r="F106" s="501">
        <f t="shared" si="6"/>
        <v>3041</v>
      </c>
      <c r="G106" s="861">
        <f t="shared" si="7"/>
        <v>3649.2</v>
      </c>
      <c r="H106" s="457"/>
    </row>
    <row r="107" spans="1:8" s="116" customFormat="1" ht="12.75">
      <c r="A107" s="1069"/>
      <c r="B107" s="21"/>
      <c r="C107" s="865" t="s">
        <v>326</v>
      </c>
      <c r="D107" s="864">
        <v>180</v>
      </c>
      <c r="E107" s="416">
        <f t="shared" si="5"/>
        <v>2432.4300000000003</v>
      </c>
      <c r="F107" s="501">
        <f t="shared" si="6"/>
        <v>3041</v>
      </c>
      <c r="G107" s="861">
        <f t="shared" si="7"/>
        <v>3649.2</v>
      </c>
      <c r="H107" s="457"/>
    </row>
    <row r="108" spans="1:8" s="116" customFormat="1" ht="12.75">
      <c r="A108" s="1069"/>
      <c r="B108" s="21"/>
      <c r="C108" s="1032" t="s">
        <v>50</v>
      </c>
      <c r="D108" s="1028">
        <v>220</v>
      </c>
      <c r="E108" s="1029">
        <f t="shared" si="5"/>
        <v>2972.9700000000003</v>
      </c>
      <c r="F108" s="1030">
        <f t="shared" si="6"/>
        <v>3716</v>
      </c>
      <c r="G108" s="1031">
        <f t="shared" si="7"/>
        <v>4459.2</v>
      </c>
      <c r="H108" s="457"/>
    </row>
    <row r="109" spans="1:8" s="116" customFormat="1" ht="17.25" customHeight="1">
      <c r="A109" s="1069"/>
      <c r="B109" s="21"/>
      <c r="C109" s="142" t="s">
        <v>658</v>
      </c>
      <c r="D109" s="26"/>
      <c r="E109" s="306"/>
      <c r="F109" s="307"/>
      <c r="G109" s="322"/>
      <c r="H109" s="457"/>
    </row>
    <row r="110" spans="1:8" s="116" customFormat="1" ht="12.75" customHeight="1">
      <c r="A110" s="1069"/>
      <c r="B110" s="21"/>
      <c r="C110" s="192" t="s">
        <v>328</v>
      </c>
      <c r="D110" s="38">
        <v>50</v>
      </c>
      <c r="E110" s="306">
        <f>D110*$H$16</f>
        <v>622.65</v>
      </c>
      <c r="F110" s="307">
        <f>ROUND(E110*1.25,0)</f>
        <v>778</v>
      </c>
      <c r="G110" s="322">
        <f t="shared" si="7"/>
        <v>933.5999999999999</v>
      </c>
      <c r="H110" s="457"/>
    </row>
    <row r="111" spans="1:8" s="116" customFormat="1" ht="12.75">
      <c r="A111" s="1069"/>
      <c r="B111" s="21"/>
      <c r="C111" s="192" t="s">
        <v>706</v>
      </c>
      <c r="D111" s="38">
        <v>75</v>
      </c>
      <c r="E111" s="306">
        <f>D111*$H$16</f>
        <v>933.9749999999999</v>
      </c>
      <c r="F111" s="307">
        <f>ROUND(E111*1.25,0)</f>
        <v>1167</v>
      </c>
      <c r="G111" s="322">
        <f t="shared" si="7"/>
        <v>1400.3999999999999</v>
      </c>
      <c r="H111" s="457"/>
    </row>
    <row r="112" spans="1:8" s="116" customFormat="1" ht="12.75">
      <c r="A112" s="1069"/>
      <c r="B112" s="21"/>
      <c r="C112" s="192" t="s">
        <v>586</v>
      </c>
      <c r="D112" s="38">
        <v>50</v>
      </c>
      <c r="E112" s="306">
        <f>D112*$H$16</f>
        <v>622.65</v>
      </c>
      <c r="F112" s="307">
        <f>ROUND(E112*1.25,0)</f>
        <v>778</v>
      </c>
      <c r="G112" s="322">
        <f t="shared" si="7"/>
        <v>933.5999999999999</v>
      </c>
      <c r="H112" s="457"/>
    </row>
    <row r="113" spans="1:8" s="116" customFormat="1" ht="15.75">
      <c r="A113" s="1069"/>
      <c r="B113" s="21"/>
      <c r="C113" s="181" t="s">
        <v>711</v>
      </c>
      <c r="D113" s="111"/>
      <c r="E113" s="306"/>
      <c r="F113" s="326"/>
      <c r="G113" s="322"/>
      <c r="H113" s="457"/>
    </row>
    <row r="114" spans="1:8" s="116" customFormat="1" ht="13.5" thickBot="1">
      <c r="A114" s="1069"/>
      <c r="B114" s="21"/>
      <c r="C114" s="143" t="s">
        <v>108</v>
      </c>
      <c r="D114" s="111">
        <v>1300</v>
      </c>
      <c r="E114" s="306">
        <f>D114*$H$17</f>
        <v>17007.9</v>
      </c>
      <c r="F114" s="342">
        <f>ROUND(E114*1.25,0)</f>
        <v>21260</v>
      </c>
      <c r="G114" s="322">
        <f t="shared" si="7"/>
        <v>25512</v>
      </c>
      <c r="H114" s="382"/>
    </row>
    <row r="115" spans="1:8" s="116" customFormat="1" ht="13.5" thickBot="1">
      <c r="A115" s="1117" t="s">
        <v>302</v>
      </c>
      <c r="B115" s="48" t="s">
        <v>600</v>
      </c>
      <c r="C115" s="428"/>
      <c r="D115" s="429"/>
      <c r="E115" s="430"/>
      <c r="F115" s="431"/>
      <c r="G115" s="432"/>
      <c r="H115" s="513"/>
    </row>
    <row r="116" spans="1:8" s="116" customFormat="1" ht="15.75">
      <c r="A116" s="1123"/>
      <c r="B116" s="20"/>
      <c r="C116" s="183" t="s">
        <v>700</v>
      </c>
      <c r="D116" s="100"/>
      <c r="E116" s="103"/>
      <c r="F116" s="332"/>
      <c r="G116" s="333"/>
      <c r="H116" s="466"/>
    </row>
    <row r="117" spans="1:8" s="116" customFormat="1" ht="15" customHeight="1">
      <c r="A117" s="1069"/>
      <c r="B117" s="20"/>
      <c r="C117" s="863" t="s">
        <v>866</v>
      </c>
      <c r="D117" s="864">
        <v>20</v>
      </c>
      <c r="E117" s="416">
        <f>D117*$H$15</f>
        <v>270.27</v>
      </c>
      <c r="F117" s="501">
        <f>ROUND(E117*1.25,0)</f>
        <v>338</v>
      </c>
      <c r="G117" s="861">
        <f>F117*1.2</f>
        <v>405.59999999999997</v>
      </c>
      <c r="H117" s="457"/>
    </row>
    <row r="118" spans="1:8" s="116" customFormat="1" ht="15" customHeight="1">
      <c r="A118" s="1069"/>
      <c r="B118" s="20"/>
      <c r="C118" s="863" t="s">
        <v>870</v>
      </c>
      <c r="D118" s="864">
        <v>20</v>
      </c>
      <c r="E118" s="416">
        <f>D118*$H$15</f>
        <v>270.27</v>
      </c>
      <c r="F118" s="501">
        <f>ROUND(E118*1.25,0)</f>
        <v>338</v>
      </c>
      <c r="G118" s="861">
        <f>F118*1.2</f>
        <v>405.59999999999997</v>
      </c>
      <c r="H118" s="457"/>
    </row>
    <row r="119" spans="1:8" s="116" customFormat="1" ht="15" customHeight="1">
      <c r="A119" s="1069"/>
      <c r="B119" s="20"/>
      <c r="C119" s="863" t="s">
        <v>501</v>
      </c>
      <c r="D119" s="864">
        <v>20</v>
      </c>
      <c r="E119" s="416">
        <f>D119*$H$15</f>
        <v>270.27</v>
      </c>
      <c r="F119" s="501">
        <f>ROUND(E119*1.25,0)</f>
        <v>338</v>
      </c>
      <c r="G119" s="861">
        <f>F119*1.2</f>
        <v>405.59999999999997</v>
      </c>
      <c r="H119" s="457"/>
    </row>
    <row r="120" spans="1:8" s="116" customFormat="1" ht="15" customHeight="1">
      <c r="A120" s="1069"/>
      <c r="B120" s="20"/>
      <c r="C120" s="863" t="s">
        <v>868</v>
      </c>
      <c r="D120" s="864">
        <v>20</v>
      </c>
      <c r="E120" s="416">
        <f>D120*$H$15</f>
        <v>270.27</v>
      </c>
      <c r="F120" s="501">
        <f>ROUND(E120*1.25,0)</f>
        <v>338</v>
      </c>
      <c r="G120" s="861">
        <f>F120*1.2</f>
        <v>405.59999999999997</v>
      </c>
      <c r="H120" s="457"/>
    </row>
    <row r="121" spans="1:8" s="116" customFormat="1" ht="15" customHeight="1">
      <c r="A121" s="1069"/>
      <c r="B121" s="20"/>
      <c r="C121" s="863" t="s">
        <v>910</v>
      </c>
      <c r="D121" s="864">
        <v>20</v>
      </c>
      <c r="E121" s="416">
        <f>D121*$H$15</f>
        <v>270.27</v>
      </c>
      <c r="F121" s="501">
        <f>ROUND(E121*1.25,0)</f>
        <v>338</v>
      </c>
      <c r="G121" s="861">
        <f>F121*1.2</f>
        <v>405.59999999999997</v>
      </c>
      <c r="H121" s="457"/>
    </row>
    <row r="122" spans="1:8" s="116" customFormat="1" ht="15.75" customHeight="1">
      <c r="A122" s="1069"/>
      <c r="B122" s="20"/>
      <c r="C122" s="141" t="s">
        <v>699</v>
      </c>
      <c r="D122" s="26"/>
      <c r="E122" s="306"/>
      <c r="F122" s="307"/>
      <c r="G122" s="322"/>
      <c r="H122" s="457"/>
    </row>
    <row r="123" spans="1:8" s="116" customFormat="1" ht="12.75">
      <c r="A123" s="1069"/>
      <c r="B123" s="20"/>
      <c r="C123" s="140" t="s">
        <v>508</v>
      </c>
      <c r="D123" s="26">
        <v>40</v>
      </c>
      <c r="E123" s="306">
        <f>D123*$H$15</f>
        <v>540.54</v>
      </c>
      <c r="F123" s="307">
        <f aca="true" t="shared" si="8" ref="F123:F137">ROUND(E123*1.25,0)</f>
        <v>676</v>
      </c>
      <c r="G123" s="322">
        <f>F123*1.2</f>
        <v>811.1999999999999</v>
      </c>
      <c r="H123" s="457"/>
    </row>
    <row r="124" spans="1:8" s="116" customFormat="1" ht="12.75">
      <c r="A124" s="1069"/>
      <c r="B124" s="20"/>
      <c r="C124" s="192" t="s">
        <v>102</v>
      </c>
      <c r="D124" s="26">
        <v>45</v>
      </c>
      <c r="E124" s="306">
        <f>D124*$H$15</f>
        <v>608.1075000000001</v>
      </c>
      <c r="F124" s="307">
        <f t="shared" si="8"/>
        <v>760</v>
      </c>
      <c r="G124" s="322">
        <f aca="true" t="shared" si="9" ref="G124:G146">F124*1.2</f>
        <v>912</v>
      </c>
      <c r="H124" s="457"/>
    </row>
    <row r="125" spans="1:8" s="116" customFormat="1" ht="12.75">
      <c r="A125" s="1069"/>
      <c r="B125" s="20"/>
      <c r="C125" s="192" t="s">
        <v>693</v>
      </c>
      <c r="D125" s="26">
        <v>80</v>
      </c>
      <c r="E125" s="306">
        <f aca="true" t="shared" si="10" ref="E125:E137">D125*$H$15</f>
        <v>1081.08</v>
      </c>
      <c r="F125" s="307">
        <f t="shared" si="8"/>
        <v>1351</v>
      </c>
      <c r="G125" s="322">
        <f t="shared" si="9"/>
        <v>1621.2</v>
      </c>
      <c r="H125" s="457"/>
    </row>
    <row r="126" spans="1:8" s="116" customFormat="1" ht="12.75">
      <c r="A126" s="1069"/>
      <c r="B126" s="20"/>
      <c r="C126" s="192" t="s">
        <v>601</v>
      </c>
      <c r="D126" s="26">
        <v>100</v>
      </c>
      <c r="E126" s="306">
        <f t="shared" si="10"/>
        <v>1351.3500000000001</v>
      </c>
      <c r="F126" s="307">
        <f t="shared" si="8"/>
        <v>1689</v>
      </c>
      <c r="G126" s="322">
        <f t="shared" si="9"/>
        <v>2026.8</v>
      </c>
      <c r="H126" s="457"/>
    </row>
    <row r="127" spans="1:8" s="116" customFormat="1" ht="12.75">
      <c r="A127" s="1069"/>
      <c r="B127" s="20"/>
      <c r="C127" s="192" t="s">
        <v>602</v>
      </c>
      <c r="D127" s="26">
        <v>55</v>
      </c>
      <c r="E127" s="306">
        <f t="shared" si="10"/>
        <v>743.2425000000001</v>
      </c>
      <c r="F127" s="307">
        <f t="shared" si="8"/>
        <v>929</v>
      </c>
      <c r="G127" s="322">
        <f t="shared" si="9"/>
        <v>1114.8</v>
      </c>
      <c r="H127" s="457"/>
    </row>
    <row r="128" spans="1:8" s="116" customFormat="1" ht="29.25" customHeight="1">
      <c r="A128" s="1069"/>
      <c r="B128" s="20"/>
      <c r="C128" s="192" t="s">
        <v>509</v>
      </c>
      <c r="D128" s="26">
        <v>215</v>
      </c>
      <c r="E128" s="306">
        <f t="shared" si="10"/>
        <v>2905.4025</v>
      </c>
      <c r="F128" s="307">
        <f t="shared" si="8"/>
        <v>3632</v>
      </c>
      <c r="G128" s="322">
        <f t="shared" si="9"/>
        <v>4358.4</v>
      </c>
      <c r="H128" s="457"/>
    </row>
    <row r="129" spans="1:8" s="116" customFormat="1" ht="15.75">
      <c r="A129" s="1069"/>
      <c r="B129" s="20"/>
      <c r="C129" s="228" t="s">
        <v>701</v>
      </c>
      <c r="D129" s="26"/>
      <c r="E129" s="306"/>
      <c r="F129" s="307"/>
      <c r="G129" s="322"/>
      <c r="H129" s="457"/>
    </row>
    <row r="130" spans="1:8" s="116" customFormat="1" ht="12.75">
      <c r="A130" s="1069"/>
      <c r="B130" s="20"/>
      <c r="C130" s="192" t="s">
        <v>702</v>
      </c>
      <c r="D130" s="26">
        <v>350</v>
      </c>
      <c r="E130" s="306">
        <f t="shared" si="10"/>
        <v>4729.725</v>
      </c>
      <c r="F130" s="307">
        <f t="shared" si="8"/>
        <v>5912</v>
      </c>
      <c r="G130" s="322">
        <f t="shared" si="9"/>
        <v>7094.4</v>
      </c>
      <c r="H130" s="457"/>
    </row>
    <row r="131" spans="1:8" s="116" customFormat="1" ht="30" customHeight="1">
      <c r="A131" s="1069"/>
      <c r="B131" s="20"/>
      <c r="C131" s="551" t="s">
        <v>717</v>
      </c>
      <c r="D131" s="27"/>
      <c r="E131" s="306"/>
      <c r="F131" s="307"/>
      <c r="G131" s="322"/>
      <c r="H131" s="457"/>
    </row>
    <row r="132" spans="1:8" s="116" customFormat="1" ht="15" customHeight="1">
      <c r="A132" s="1069"/>
      <c r="B132" s="20"/>
      <c r="C132" s="866" t="s">
        <v>857</v>
      </c>
      <c r="D132" s="525">
        <v>240</v>
      </c>
      <c r="E132" s="416">
        <f t="shared" si="10"/>
        <v>3243.2400000000002</v>
      </c>
      <c r="F132" s="501">
        <f t="shared" si="8"/>
        <v>4054</v>
      </c>
      <c r="G132" s="861">
        <f t="shared" si="9"/>
        <v>4864.8</v>
      </c>
      <c r="H132" s="457"/>
    </row>
    <row r="133" spans="1:8" s="116" customFormat="1" ht="15" customHeight="1">
      <c r="A133" s="1069"/>
      <c r="B133" s="20"/>
      <c r="C133" s="866" t="s">
        <v>858</v>
      </c>
      <c r="D133" s="525">
        <v>240</v>
      </c>
      <c r="E133" s="416">
        <f t="shared" si="10"/>
        <v>3243.2400000000002</v>
      </c>
      <c r="F133" s="501">
        <f t="shared" si="8"/>
        <v>4054</v>
      </c>
      <c r="G133" s="861">
        <f t="shared" si="9"/>
        <v>4864.8</v>
      </c>
      <c r="H133" s="457"/>
    </row>
    <row r="134" spans="1:8" s="116" customFormat="1" ht="27" customHeight="1">
      <c r="A134" s="1069"/>
      <c r="B134" s="20"/>
      <c r="C134" s="551" t="s">
        <v>718</v>
      </c>
      <c r="D134" s="28"/>
      <c r="E134" s="306"/>
      <c r="F134" s="307"/>
      <c r="G134" s="322"/>
      <c r="H134" s="457"/>
    </row>
    <row r="135" spans="1:8" s="116" customFormat="1" ht="15.75" customHeight="1">
      <c r="A135" s="1069"/>
      <c r="B135" s="20"/>
      <c r="C135" s="866" t="s">
        <v>857</v>
      </c>
      <c r="D135" s="525">
        <v>240</v>
      </c>
      <c r="E135" s="416">
        <f t="shared" si="10"/>
        <v>3243.2400000000002</v>
      </c>
      <c r="F135" s="501">
        <f t="shared" si="8"/>
        <v>4054</v>
      </c>
      <c r="G135" s="861">
        <f t="shared" si="9"/>
        <v>4864.8</v>
      </c>
      <c r="H135" s="457"/>
    </row>
    <row r="136" spans="1:8" s="116" customFormat="1" ht="15.75" customHeight="1">
      <c r="A136" s="1069"/>
      <c r="B136" s="20"/>
      <c r="C136" s="866" t="s">
        <v>858</v>
      </c>
      <c r="D136" s="525">
        <v>240</v>
      </c>
      <c r="E136" s="416">
        <f t="shared" si="10"/>
        <v>3243.2400000000002</v>
      </c>
      <c r="F136" s="501">
        <f t="shared" si="8"/>
        <v>4054</v>
      </c>
      <c r="G136" s="861">
        <f t="shared" si="9"/>
        <v>4864.8</v>
      </c>
      <c r="H136" s="457"/>
    </row>
    <row r="137" spans="1:8" s="116" customFormat="1" ht="15.75" customHeight="1">
      <c r="A137" s="1069"/>
      <c r="B137" s="20"/>
      <c r="C137" s="866" t="s">
        <v>859</v>
      </c>
      <c r="D137" s="525">
        <v>240</v>
      </c>
      <c r="E137" s="416">
        <f t="shared" si="10"/>
        <v>3243.2400000000002</v>
      </c>
      <c r="F137" s="501">
        <f t="shared" si="8"/>
        <v>4054</v>
      </c>
      <c r="G137" s="861">
        <f t="shared" si="9"/>
        <v>4864.8</v>
      </c>
      <c r="H137" s="457"/>
    </row>
    <row r="138" spans="1:8" s="116" customFormat="1" ht="15.75" customHeight="1">
      <c r="A138" s="1069"/>
      <c r="B138" s="20"/>
      <c r="C138" s="133" t="s">
        <v>658</v>
      </c>
      <c r="D138" s="28"/>
      <c r="E138" s="306"/>
      <c r="F138" s="307"/>
      <c r="G138" s="322"/>
      <c r="H138" s="457"/>
    </row>
    <row r="139" spans="1:8" s="116" customFormat="1" ht="12.75">
      <c r="A139" s="1069"/>
      <c r="B139" s="20"/>
      <c r="C139" s="167" t="s">
        <v>328</v>
      </c>
      <c r="D139" s="38">
        <v>50</v>
      </c>
      <c r="E139" s="306">
        <f>D139*$H$16</f>
        <v>622.65</v>
      </c>
      <c r="F139" s="307">
        <f>ROUND(E139*1.25,0)</f>
        <v>778</v>
      </c>
      <c r="G139" s="322">
        <f t="shared" si="9"/>
        <v>933.5999999999999</v>
      </c>
      <c r="H139" s="457"/>
    </row>
    <row r="140" spans="1:8" s="116" customFormat="1" ht="12.75">
      <c r="A140" s="1069"/>
      <c r="B140" s="20"/>
      <c r="C140" s="167" t="s">
        <v>706</v>
      </c>
      <c r="D140" s="38">
        <v>45</v>
      </c>
      <c r="E140" s="306">
        <f>D140*$H$16</f>
        <v>560.385</v>
      </c>
      <c r="F140" s="307">
        <f>ROUND(E140*1.25,0)</f>
        <v>700</v>
      </c>
      <c r="G140" s="322">
        <f t="shared" si="9"/>
        <v>840</v>
      </c>
      <c r="H140" s="457"/>
    </row>
    <row r="141" spans="1:8" s="116" customFormat="1" ht="12.75">
      <c r="A141" s="1069"/>
      <c r="B141" s="20"/>
      <c r="C141" s="167" t="s">
        <v>57</v>
      </c>
      <c r="D141" s="38">
        <v>45</v>
      </c>
      <c r="E141" s="306">
        <f>D141*$H$16</f>
        <v>560.385</v>
      </c>
      <c r="F141" s="307">
        <f>ROUND(E141*1.25,0)</f>
        <v>700</v>
      </c>
      <c r="G141" s="322">
        <f t="shared" si="9"/>
        <v>840</v>
      </c>
      <c r="H141" s="457"/>
    </row>
    <row r="142" spans="1:8" s="116" customFormat="1" ht="12.75">
      <c r="A142" s="1069"/>
      <c r="B142" s="20"/>
      <c r="C142" s="167" t="s">
        <v>129</v>
      </c>
      <c r="D142" s="38">
        <v>45</v>
      </c>
      <c r="E142" s="306">
        <f>D142*$H$16</f>
        <v>560.385</v>
      </c>
      <c r="F142" s="307">
        <f>ROUND(E142*1.25,0)</f>
        <v>700</v>
      </c>
      <c r="G142" s="322">
        <f t="shared" si="9"/>
        <v>840</v>
      </c>
      <c r="H142" s="457"/>
    </row>
    <row r="143" spans="1:8" s="116" customFormat="1" ht="12.75">
      <c r="A143" s="1069"/>
      <c r="B143" s="20"/>
      <c r="C143" s="167" t="s">
        <v>51</v>
      </c>
      <c r="D143" s="38">
        <v>120</v>
      </c>
      <c r="E143" s="306">
        <f>D143*$H$16</f>
        <v>1494.36</v>
      </c>
      <c r="F143" s="307">
        <f>ROUND(E143*1.25,0)</f>
        <v>1868</v>
      </c>
      <c r="G143" s="322">
        <f t="shared" si="9"/>
        <v>2241.6</v>
      </c>
      <c r="H143" s="457"/>
    </row>
    <row r="144" spans="1:8" s="116" customFormat="1" ht="15.75">
      <c r="A144" s="1069"/>
      <c r="B144" s="20"/>
      <c r="C144" s="168" t="s">
        <v>711</v>
      </c>
      <c r="D144" s="38"/>
      <c r="E144" s="306"/>
      <c r="F144" s="307"/>
      <c r="G144" s="322"/>
      <c r="H144" s="457"/>
    </row>
    <row r="145" spans="1:8" s="116" customFormat="1" ht="12.75">
      <c r="A145" s="1069"/>
      <c r="B145" s="20"/>
      <c r="C145" s="143" t="s">
        <v>712</v>
      </c>
      <c r="D145" s="23">
        <v>170</v>
      </c>
      <c r="E145" s="306">
        <f>D145*$H$17</f>
        <v>2224.11</v>
      </c>
      <c r="F145" s="307">
        <f>ROUND(E145*1.25,0)</f>
        <v>2780</v>
      </c>
      <c r="G145" s="322">
        <f t="shared" si="9"/>
        <v>3336</v>
      </c>
      <c r="H145" s="467"/>
    </row>
    <row r="146" spans="1:8" s="116" customFormat="1" ht="13.5" thickBot="1">
      <c r="A146" s="1071"/>
      <c r="B146" s="46"/>
      <c r="C146" s="187" t="s">
        <v>713</v>
      </c>
      <c r="D146" s="75">
        <v>590</v>
      </c>
      <c r="E146" s="306">
        <f>D146*$H$17</f>
        <v>7718.970000000001</v>
      </c>
      <c r="F146" s="327">
        <f>ROUND(E146*1.25,0)</f>
        <v>9649</v>
      </c>
      <c r="G146" s="322">
        <f t="shared" si="9"/>
        <v>11578.8</v>
      </c>
      <c r="H146" s="467"/>
    </row>
    <row r="147" spans="1:8" s="116" customFormat="1" ht="13.5" thickBot="1">
      <c r="A147" s="1117" t="s">
        <v>303</v>
      </c>
      <c r="B147" s="48" t="s">
        <v>603</v>
      </c>
      <c r="C147" s="428"/>
      <c r="D147" s="429"/>
      <c r="E147" s="430"/>
      <c r="F147" s="431"/>
      <c r="G147" s="432"/>
      <c r="H147" s="513"/>
    </row>
    <row r="148" spans="1:8" s="116" customFormat="1" ht="15.75">
      <c r="A148" s="1123"/>
      <c r="B148" s="20"/>
      <c r="C148" s="183" t="s">
        <v>700</v>
      </c>
      <c r="D148" s="100"/>
      <c r="E148" s="103"/>
      <c r="F148" s="332"/>
      <c r="G148" s="333"/>
      <c r="H148" s="466"/>
    </row>
    <row r="149" spans="1:8" s="116" customFormat="1" ht="12.75">
      <c r="A149" s="1069"/>
      <c r="B149" s="20"/>
      <c r="C149" s="569" t="s">
        <v>868</v>
      </c>
      <c r="D149" s="864">
        <v>20</v>
      </c>
      <c r="E149" s="416">
        <f>D149*$H$15</f>
        <v>270.27</v>
      </c>
      <c r="F149" s="501">
        <f>ROUND(E149*1.25,0)</f>
        <v>338</v>
      </c>
      <c r="G149" s="861">
        <f>F149*1.2</f>
        <v>405.59999999999997</v>
      </c>
      <c r="H149" s="457"/>
    </row>
    <row r="150" spans="1:8" s="116" customFormat="1" ht="12.75">
      <c r="A150" s="1069"/>
      <c r="B150" s="20"/>
      <c r="C150" s="889" t="s">
        <v>908</v>
      </c>
      <c r="D150" s="864">
        <v>20</v>
      </c>
      <c r="E150" s="416">
        <f>D150*$H$15</f>
        <v>270.27</v>
      </c>
      <c r="F150" s="501">
        <f>ROUND(E150*1.25,0)</f>
        <v>338</v>
      </c>
      <c r="G150" s="861">
        <f>F150*1.2</f>
        <v>405.59999999999997</v>
      </c>
      <c r="H150" s="457"/>
    </row>
    <row r="151" spans="1:8" s="116" customFormat="1" ht="15.75">
      <c r="A151" s="1069"/>
      <c r="B151" s="20"/>
      <c r="C151" s="229" t="s">
        <v>699</v>
      </c>
      <c r="D151" s="26"/>
      <c r="E151" s="306"/>
      <c r="F151" s="307"/>
      <c r="G151" s="322"/>
      <c r="H151" s="457"/>
    </row>
    <row r="152" spans="1:8" s="116" customFormat="1" ht="12.75">
      <c r="A152" s="1069"/>
      <c r="B152" s="20"/>
      <c r="C152" s="224" t="s">
        <v>609</v>
      </c>
      <c r="D152" s="26">
        <v>150</v>
      </c>
      <c r="E152" s="306">
        <f aca="true" t="shared" si="11" ref="E152:E174">D152*$H$15</f>
        <v>2027.025</v>
      </c>
      <c r="F152" s="307">
        <f aca="true" t="shared" si="12" ref="F152:F174">ROUND(E152*1.25,0)</f>
        <v>2534</v>
      </c>
      <c r="G152" s="322">
        <f aca="true" t="shared" si="13" ref="G152:G177">F152*1.2</f>
        <v>3040.7999999999997</v>
      </c>
      <c r="H152" s="457"/>
    </row>
    <row r="153" spans="1:8" s="116" customFormat="1" ht="16.5" customHeight="1">
      <c r="A153" s="1069"/>
      <c r="B153" s="20"/>
      <c r="C153" s="167" t="s">
        <v>608</v>
      </c>
      <c r="D153" s="26">
        <v>110</v>
      </c>
      <c r="E153" s="306">
        <f t="shared" si="11"/>
        <v>1486.4850000000001</v>
      </c>
      <c r="F153" s="307">
        <f t="shared" si="12"/>
        <v>1858</v>
      </c>
      <c r="G153" s="322">
        <f t="shared" si="13"/>
        <v>2229.6</v>
      </c>
      <c r="H153" s="457"/>
    </row>
    <row r="154" spans="1:8" s="116" customFormat="1" ht="12.75">
      <c r="A154" s="1069"/>
      <c r="B154" s="20"/>
      <c r="C154" s="167" t="s">
        <v>607</v>
      </c>
      <c r="D154" s="26">
        <v>120</v>
      </c>
      <c r="E154" s="306">
        <f t="shared" si="11"/>
        <v>1621.6200000000001</v>
      </c>
      <c r="F154" s="307">
        <f t="shared" si="12"/>
        <v>2027</v>
      </c>
      <c r="G154" s="322">
        <f t="shared" si="13"/>
        <v>2432.4</v>
      </c>
      <c r="H154" s="457"/>
    </row>
    <row r="155" spans="1:8" s="116" customFormat="1" ht="12.75">
      <c r="A155" s="1069"/>
      <c r="B155" s="20"/>
      <c r="C155" s="167" t="s">
        <v>166</v>
      </c>
      <c r="D155" s="26">
        <v>80</v>
      </c>
      <c r="E155" s="306">
        <f t="shared" si="11"/>
        <v>1081.08</v>
      </c>
      <c r="F155" s="307">
        <f t="shared" si="12"/>
        <v>1351</v>
      </c>
      <c r="G155" s="322">
        <f t="shared" si="13"/>
        <v>1621.2</v>
      </c>
      <c r="H155" s="457"/>
    </row>
    <row r="156" spans="1:8" s="116" customFormat="1" ht="12.75">
      <c r="A156" s="1069"/>
      <c r="B156" s="20"/>
      <c r="C156" s="167" t="s">
        <v>510</v>
      </c>
      <c r="D156" s="26">
        <v>170</v>
      </c>
      <c r="E156" s="306">
        <f t="shared" si="11"/>
        <v>2297.295</v>
      </c>
      <c r="F156" s="307">
        <f t="shared" si="12"/>
        <v>2872</v>
      </c>
      <c r="G156" s="322">
        <f t="shared" si="13"/>
        <v>3446.4</v>
      </c>
      <c r="H156" s="457"/>
    </row>
    <row r="157" spans="1:8" s="116" customFormat="1" ht="18.75" customHeight="1">
      <c r="A157" s="1069"/>
      <c r="B157" s="20"/>
      <c r="C157" s="192" t="s">
        <v>606</v>
      </c>
      <c r="D157" s="26">
        <v>335</v>
      </c>
      <c r="E157" s="306">
        <f t="shared" si="11"/>
        <v>4527.0225</v>
      </c>
      <c r="F157" s="307">
        <f t="shared" si="12"/>
        <v>5659</v>
      </c>
      <c r="G157" s="322">
        <f t="shared" si="13"/>
        <v>6790.8</v>
      </c>
      <c r="H157" s="457"/>
    </row>
    <row r="158" spans="1:8" s="116" customFormat="1" ht="39.75" customHeight="1">
      <c r="A158" s="1069"/>
      <c r="B158" s="20"/>
      <c r="C158" s="167" t="s">
        <v>511</v>
      </c>
      <c r="D158" s="26">
        <v>120</v>
      </c>
      <c r="E158" s="306">
        <f t="shared" si="11"/>
        <v>1621.6200000000001</v>
      </c>
      <c r="F158" s="307">
        <f t="shared" si="12"/>
        <v>2027</v>
      </c>
      <c r="G158" s="322">
        <f t="shared" si="13"/>
        <v>2432.4</v>
      </c>
      <c r="H158" s="457"/>
    </row>
    <row r="159" spans="1:8" s="116" customFormat="1" ht="21.75" customHeight="1">
      <c r="A159" s="1069"/>
      <c r="B159" s="20"/>
      <c r="C159" s="167" t="s">
        <v>512</v>
      </c>
      <c r="D159" s="26">
        <v>175</v>
      </c>
      <c r="E159" s="306">
        <f t="shared" si="11"/>
        <v>2364.8625</v>
      </c>
      <c r="F159" s="307">
        <f t="shared" si="12"/>
        <v>2956</v>
      </c>
      <c r="G159" s="322">
        <f t="shared" si="13"/>
        <v>3547.2</v>
      </c>
      <c r="H159" s="457"/>
    </row>
    <row r="160" spans="1:8" s="116" customFormat="1" ht="14.25" customHeight="1">
      <c r="A160" s="1069"/>
      <c r="B160" s="20"/>
      <c r="C160" s="167" t="s">
        <v>513</v>
      </c>
      <c r="D160" s="26">
        <v>70</v>
      </c>
      <c r="E160" s="306">
        <f t="shared" si="11"/>
        <v>945.945</v>
      </c>
      <c r="F160" s="307">
        <f t="shared" si="12"/>
        <v>1182</v>
      </c>
      <c r="G160" s="322">
        <f t="shared" si="13"/>
        <v>1418.3999999999999</v>
      </c>
      <c r="H160" s="457"/>
    </row>
    <row r="161" spans="1:8" s="116" customFormat="1" ht="12.75">
      <c r="A161" s="1069"/>
      <c r="B161" s="20"/>
      <c r="C161" s="167" t="s">
        <v>514</v>
      </c>
      <c r="D161" s="26">
        <v>140</v>
      </c>
      <c r="E161" s="306">
        <f t="shared" si="11"/>
        <v>1891.89</v>
      </c>
      <c r="F161" s="307">
        <f t="shared" si="12"/>
        <v>2365</v>
      </c>
      <c r="G161" s="322">
        <f t="shared" si="13"/>
        <v>2838</v>
      </c>
      <c r="H161" s="457"/>
    </row>
    <row r="162" spans="1:8" s="116" customFormat="1" ht="15.75" customHeight="1">
      <c r="A162" s="1069"/>
      <c r="B162" s="20"/>
      <c r="C162" s="167" t="s">
        <v>605</v>
      </c>
      <c r="D162" s="26">
        <v>70</v>
      </c>
      <c r="E162" s="306">
        <f t="shared" si="11"/>
        <v>945.945</v>
      </c>
      <c r="F162" s="307">
        <f t="shared" si="12"/>
        <v>1182</v>
      </c>
      <c r="G162" s="322">
        <f t="shared" si="13"/>
        <v>1418.3999999999999</v>
      </c>
      <c r="H162" s="457"/>
    </row>
    <row r="163" spans="1:8" s="116" customFormat="1" ht="15.75" customHeight="1">
      <c r="A163" s="1069"/>
      <c r="B163" s="20"/>
      <c r="C163" s="167" t="s">
        <v>974</v>
      </c>
      <c r="D163" s="26">
        <v>160</v>
      </c>
      <c r="E163" s="306">
        <f t="shared" si="11"/>
        <v>2162.16</v>
      </c>
      <c r="F163" s="307">
        <f t="shared" si="12"/>
        <v>2703</v>
      </c>
      <c r="G163" s="322">
        <f t="shared" si="13"/>
        <v>3243.6</v>
      </c>
      <c r="H163" s="457"/>
    </row>
    <row r="164" spans="1:8" s="116" customFormat="1" ht="12.75">
      <c r="A164" s="1069"/>
      <c r="B164" s="20"/>
      <c r="C164" s="167" t="s">
        <v>604</v>
      </c>
      <c r="D164" s="26">
        <v>50</v>
      </c>
      <c r="E164" s="306">
        <f t="shared" si="11"/>
        <v>675.6750000000001</v>
      </c>
      <c r="F164" s="307">
        <f t="shared" si="12"/>
        <v>845</v>
      </c>
      <c r="G164" s="322">
        <f t="shared" si="13"/>
        <v>1014</v>
      </c>
      <c r="H164" s="457"/>
    </row>
    <row r="165" spans="1:8" s="116" customFormat="1" ht="15.75">
      <c r="A165" s="1069"/>
      <c r="B165" s="20"/>
      <c r="C165" s="168" t="s">
        <v>701</v>
      </c>
      <c r="D165" s="26"/>
      <c r="E165" s="306"/>
      <c r="F165" s="307"/>
      <c r="G165" s="322"/>
      <c r="H165" s="457"/>
    </row>
    <row r="166" spans="1:8" s="116" customFormat="1" ht="12.75">
      <c r="A166" s="1069"/>
      <c r="B166" s="20"/>
      <c r="C166" s="192" t="s">
        <v>702</v>
      </c>
      <c r="D166" s="26">
        <v>350</v>
      </c>
      <c r="E166" s="306">
        <f t="shared" si="11"/>
        <v>4729.725</v>
      </c>
      <c r="F166" s="307">
        <f t="shared" si="12"/>
        <v>5912</v>
      </c>
      <c r="G166" s="322">
        <f t="shared" si="13"/>
        <v>7094.4</v>
      </c>
      <c r="H166" s="457"/>
    </row>
    <row r="167" spans="1:8" s="116" customFormat="1" ht="30.75" customHeight="1">
      <c r="A167" s="1069"/>
      <c r="B167" s="20"/>
      <c r="C167" s="551" t="s">
        <v>717</v>
      </c>
      <c r="D167" s="27"/>
      <c r="E167" s="306"/>
      <c r="F167" s="307"/>
      <c r="G167" s="322"/>
      <c r="H167" s="457"/>
    </row>
    <row r="168" spans="1:8" s="116" customFormat="1" ht="12" customHeight="1">
      <c r="A168" s="1069"/>
      <c r="B168" s="20"/>
      <c r="C168" s="866" t="s">
        <v>857</v>
      </c>
      <c r="D168" s="525">
        <v>240</v>
      </c>
      <c r="E168" s="416">
        <f t="shared" si="11"/>
        <v>3243.2400000000002</v>
      </c>
      <c r="F168" s="501">
        <f t="shared" si="12"/>
        <v>4054</v>
      </c>
      <c r="G168" s="861">
        <f t="shared" si="13"/>
        <v>4864.8</v>
      </c>
      <c r="H168" s="457"/>
    </row>
    <row r="169" spans="1:8" s="116" customFormat="1" ht="12" customHeight="1">
      <c r="A169" s="1069"/>
      <c r="B169" s="20"/>
      <c r="C169" s="866" t="s">
        <v>858</v>
      </c>
      <c r="D169" s="525">
        <v>240</v>
      </c>
      <c r="E169" s="416">
        <f t="shared" si="11"/>
        <v>3243.2400000000002</v>
      </c>
      <c r="F169" s="501">
        <f t="shared" si="12"/>
        <v>4054</v>
      </c>
      <c r="G169" s="861">
        <f t="shared" si="13"/>
        <v>4864.8</v>
      </c>
      <c r="H169" s="457"/>
    </row>
    <row r="170" spans="1:8" s="116" customFormat="1" ht="12" customHeight="1">
      <c r="A170" s="1069"/>
      <c r="B170" s="20"/>
      <c r="C170" s="866" t="s">
        <v>859</v>
      </c>
      <c r="D170" s="525">
        <v>240</v>
      </c>
      <c r="E170" s="416">
        <f t="shared" si="11"/>
        <v>3243.2400000000002</v>
      </c>
      <c r="F170" s="501">
        <f t="shared" si="12"/>
        <v>4054</v>
      </c>
      <c r="G170" s="861">
        <f t="shared" si="13"/>
        <v>4864.8</v>
      </c>
      <c r="H170" s="457"/>
    </row>
    <row r="171" spans="1:8" s="116" customFormat="1" ht="27" customHeight="1">
      <c r="A171" s="1069"/>
      <c r="B171" s="20"/>
      <c r="C171" s="551" t="s">
        <v>718</v>
      </c>
      <c r="D171" s="27"/>
      <c r="E171" s="306"/>
      <c r="F171" s="307"/>
      <c r="G171" s="322"/>
      <c r="H171" s="457"/>
    </row>
    <row r="172" spans="1:8" s="116" customFormat="1" ht="14.25" customHeight="1">
      <c r="A172" s="1069"/>
      <c r="B172" s="20"/>
      <c r="C172" s="866" t="s">
        <v>857</v>
      </c>
      <c r="D172" s="525">
        <v>240</v>
      </c>
      <c r="E172" s="416">
        <f t="shared" si="11"/>
        <v>3243.2400000000002</v>
      </c>
      <c r="F172" s="501">
        <f t="shared" si="12"/>
        <v>4054</v>
      </c>
      <c r="G172" s="861">
        <f t="shared" si="13"/>
        <v>4864.8</v>
      </c>
      <c r="H172" s="457"/>
    </row>
    <row r="173" spans="1:8" s="116" customFormat="1" ht="14.25" customHeight="1">
      <c r="A173" s="1069"/>
      <c r="B173" s="20"/>
      <c r="C173" s="866" t="s">
        <v>858</v>
      </c>
      <c r="D173" s="525">
        <v>240</v>
      </c>
      <c r="E173" s="416">
        <f t="shared" si="11"/>
        <v>3243.2400000000002</v>
      </c>
      <c r="F173" s="501">
        <f t="shared" si="12"/>
        <v>4054</v>
      </c>
      <c r="G173" s="861">
        <f t="shared" si="13"/>
        <v>4864.8</v>
      </c>
      <c r="H173" s="457"/>
    </row>
    <row r="174" spans="1:8" s="116" customFormat="1" ht="14.25" customHeight="1">
      <c r="A174" s="1069"/>
      <c r="B174" s="20"/>
      <c r="C174" s="866" t="s">
        <v>859</v>
      </c>
      <c r="D174" s="525">
        <v>240</v>
      </c>
      <c r="E174" s="416">
        <f t="shared" si="11"/>
        <v>3243.2400000000002</v>
      </c>
      <c r="F174" s="501">
        <f t="shared" si="12"/>
        <v>4054</v>
      </c>
      <c r="G174" s="861">
        <f t="shared" si="13"/>
        <v>4864.8</v>
      </c>
      <c r="H174" s="457"/>
    </row>
    <row r="175" spans="1:8" s="116" customFormat="1" ht="15" customHeight="1">
      <c r="A175" s="1069"/>
      <c r="B175" s="20"/>
      <c r="C175" s="141" t="s">
        <v>711</v>
      </c>
      <c r="D175" s="28"/>
      <c r="E175" s="306"/>
      <c r="F175" s="307"/>
      <c r="G175" s="322"/>
      <c r="H175" s="457"/>
    </row>
    <row r="176" spans="1:8" s="116" customFormat="1" ht="12.75">
      <c r="A176" s="1069"/>
      <c r="B176" s="20"/>
      <c r="C176" s="143" t="s">
        <v>712</v>
      </c>
      <c r="D176" s="23">
        <v>170</v>
      </c>
      <c r="E176" s="306">
        <f>D176*$H$17</f>
        <v>2224.11</v>
      </c>
      <c r="F176" s="307">
        <f>ROUND(E176*1.25,0)</f>
        <v>2780</v>
      </c>
      <c r="G176" s="322">
        <f t="shared" si="13"/>
        <v>3336</v>
      </c>
      <c r="H176" s="467"/>
    </row>
    <row r="177" spans="1:8" s="116" customFormat="1" ht="13.5" thickBot="1">
      <c r="A177" s="1071"/>
      <c r="B177" s="46"/>
      <c r="C177" s="187" t="s">
        <v>713</v>
      </c>
      <c r="D177" s="75">
        <v>590</v>
      </c>
      <c r="E177" s="306">
        <f>D177*$H$17</f>
        <v>7718.970000000001</v>
      </c>
      <c r="F177" s="327">
        <f>ROUND(E177*1.25,0)</f>
        <v>9649</v>
      </c>
      <c r="G177" s="322">
        <f t="shared" si="13"/>
        <v>11578.8</v>
      </c>
      <c r="H177" s="467"/>
    </row>
    <row r="178" s="116" customFormat="1" ht="12.75"/>
    <row r="179" s="116" customFormat="1" ht="12.75">
      <c r="A179" s="116" t="s">
        <v>233</v>
      </c>
    </row>
    <row r="180" s="116" customFormat="1" ht="12.75">
      <c r="A180" s="116" t="s">
        <v>656</v>
      </c>
    </row>
    <row r="181" s="116" customFormat="1" ht="12.75">
      <c r="A181" s="116" t="s">
        <v>657</v>
      </c>
    </row>
    <row r="182" s="116" customFormat="1" ht="12.75"/>
  </sheetData>
  <sheetProtection/>
  <mergeCells count="13">
    <mergeCell ref="C2:H2"/>
    <mergeCell ref="B4:F4"/>
    <mergeCell ref="B5:F5"/>
    <mergeCell ref="B6:F6"/>
    <mergeCell ref="A74:A114"/>
    <mergeCell ref="A19:A73"/>
    <mergeCell ref="A14:A17"/>
    <mergeCell ref="A147:A177"/>
    <mergeCell ref="A115:A146"/>
    <mergeCell ref="B7:F7"/>
    <mergeCell ref="B13:C13"/>
    <mergeCell ref="B14:C14"/>
    <mergeCell ref="B18:C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53" r:id="rId1"/>
  <rowBreaks count="1" manualBreakCount="1">
    <brk id="9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2"/>
  <sheetViews>
    <sheetView zoomScale="140" zoomScaleNormal="140" zoomScalePageLayoutView="0" workbookViewId="0" topLeftCell="A1">
      <selection activeCell="C164" sqref="C164"/>
    </sheetView>
  </sheetViews>
  <sheetFormatPr defaultColWidth="9.140625" defaultRowHeight="12.75"/>
  <cols>
    <col min="1" max="1" width="7.140625" style="0" customWidth="1"/>
    <col min="2" max="2" width="37.28125" style="0" customWidth="1"/>
    <col min="3" max="3" width="59.57421875" style="0" customWidth="1"/>
    <col min="4" max="4" width="7.8515625" style="0" hidden="1" customWidth="1"/>
    <col min="5" max="5" width="10.57421875" style="0" hidden="1" customWidth="1"/>
    <col min="6" max="6" width="12.7109375" style="0" customWidth="1"/>
    <col min="7" max="7" width="12.140625" style="0" customWidth="1"/>
    <col min="8" max="8" width="12.28125" style="0" hidden="1" customWidth="1"/>
    <col min="9" max="9" width="0.13671875" style="0" hidden="1" customWidth="1"/>
    <col min="10" max="10" width="10.57421875" style="0" hidden="1" customWidth="1"/>
    <col min="11" max="11" width="9.140625" style="0" hidden="1" customWidth="1"/>
    <col min="12" max="12" width="10.421875" style="0" hidden="1" customWidth="1"/>
    <col min="13" max="13" width="15.57421875" style="0" hidden="1" customWidth="1"/>
  </cols>
  <sheetData>
    <row r="1" spans="1:9" ht="12.75">
      <c r="A1" s="2"/>
      <c r="B1" s="3"/>
      <c r="C1" s="628" t="s">
        <v>822</v>
      </c>
      <c r="D1" s="1125" t="s">
        <v>147</v>
      </c>
      <c r="E1" s="1125"/>
      <c r="F1" s="1125"/>
      <c r="G1" s="1125"/>
      <c r="H1" s="1125"/>
      <c r="I1" s="1125"/>
    </row>
    <row r="2" spans="1:9" ht="12.75">
      <c r="A2" s="2"/>
      <c r="B2" s="1"/>
      <c r="C2" s="985" t="s">
        <v>949</v>
      </c>
      <c r="D2" s="1125"/>
      <c r="E2" s="1125"/>
      <c r="F2" s="1125"/>
      <c r="G2" s="1125"/>
      <c r="H2" s="1125"/>
      <c r="I2" s="1125"/>
    </row>
    <row r="3" spans="1:8" ht="12.75">
      <c r="A3" s="2"/>
      <c r="B3" s="1057"/>
      <c r="C3" s="1057"/>
      <c r="D3" s="1057"/>
      <c r="E3" s="1057"/>
      <c r="F3" s="1057"/>
      <c r="G3" s="4"/>
      <c r="H3" s="4"/>
    </row>
    <row r="4" spans="1:8" ht="14.25" customHeight="1">
      <c r="A4" s="2"/>
      <c r="B4" s="1057" t="s">
        <v>561</v>
      </c>
      <c r="C4" s="1057"/>
      <c r="D4" s="1057"/>
      <c r="E4" s="1057"/>
      <c r="F4" s="1057"/>
      <c r="G4" s="4"/>
      <c r="H4" s="4"/>
    </row>
    <row r="5" spans="1:8" ht="13.5" customHeight="1">
      <c r="A5" s="2"/>
      <c r="B5" s="1057" t="s">
        <v>464</v>
      </c>
      <c r="C5" s="1057"/>
      <c r="D5" s="1057"/>
      <c r="E5" s="1057"/>
      <c r="F5" s="1057"/>
      <c r="G5" s="4"/>
      <c r="H5" s="4"/>
    </row>
    <row r="6" spans="1:8" ht="12.75">
      <c r="A6" s="2"/>
      <c r="B6" s="1057" t="s">
        <v>517</v>
      </c>
      <c r="C6" s="1057"/>
      <c r="D6" s="1057"/>
      <c r="E6" s="1057"/>
      <c r="F6" s="1057"/>
      <c r="G6" s="4"/>
      <c r="H6" s="4"/>
    </row>
    <row r="7" spans="1:8" ht="12.75">
      <c r="A7" s="2"/>
      <c r="B7" s="1064" t="s">
        <v>518</v>
      </c>
      <c r="C7" s="1064"/>
      <c r="D7" s="1064"/>
      <c r="E7" s="1064"/>
      <c r="F7" s="1064"/>
      <c r="G7" s="4"/>
      <c r="H7" s="4"/>
    </row>
    <row r="8" spans="1:8" ht="12.75">
      <c r="A8" s="2"/>
      <c r="B8" s="2"/>
      <c r="C8" s="2"/>
      <c r="D8" s="2"/>
      <c r="E8" s="4"/>
      <c r="F8" s="4"/>
      <c r="G8" s="4"/>
      <c r="H8" s="4"/>
    </row>
    <row r="9" spans="1:8" ht="52.5" customHeight="1">
      <c r="A9" s="6" t="s">
        <v>671</v>
      </c>
      <c r="B9" s="6" t="s">
        <v>672</v>
      </c>
      <c r="C9" s="17" t="s">
        <v>687</v>
      </c>
      <c r="D9" s="17" t="s">
        <v>714</v>
      </c>
      <c r="E9" s="7" t="s">
        <v>715</v>
      </c>
      <c r="F9" s="7" t="s">
        <v>66</v>
      </c>
      <c r="G9" s="7" t="s">
        <v>673</v>
      </c>
      <c r="H9" s="446"/>
    </row>
    <row r="10" spans="1:8" ht="12.75">
      <c r="A10" s="6"/>
      <c r="B10" s="6"/>
      <c r="C10" s="6"/>
      <c r="D10" s="6" t="s">
        <v>327</v>
      </c>
      <c r="E10" s="8" t="s">
        <v>674</v>
      </c>
      <c r="F10" s="8" t="s">
        <v>674</v>
      </c>
      <c r="G10" s="8" t="s">
        <v>674</v>
      </c>
      <c r="H10" s="447"/>
    </row>
    <row r="11" spans="1:8" ht="12.75">
      <c r="A11" s="9" t="s">
        <v>675</v>
      </c>
      <c r="B11" s="10" t="s">
        <v>523</v>
      </c>
      <c r="C11" s="10" t="s">
        <v>524</v>
      </c>
      <c r="D11" s="10" t="s">
        <v>525</v>
      </c>
      <c r="E11" s="11">
        <v>5</v>
      </c>
      <c r="F11" s="11">
        <v>5</v>
      </c>
      <c r="G11" s="11">
        <v>6</v>
      </c>
      <c r="H11" s="61"/>
    </row>
    <row r="12" spans="1:8" ht="20.25" customHeight="1" thickBot="1">
      <c r="A12" s="13"/>
      <c r="B12" s="71" t="s">
        <v>234</v>
      </c>
      <c r="C12" s="71"/>
      <c r="D12" s="14"/>
      <c r="E12" s="15"/>
      <c r="F12" s="15"/>
      <c r="G12" s="15"/>
      <c r="H12" s="15"/>
    </row>
    <row r="13" spans="1:12" ht="49.5" customHeight="1" thickBot="1">
      <c r="A13" s="16" t="s">
        <v>304</v>
      </c>
      <c r="B13" s="1102" t="s">
        <v>119</v>
      </c>
      <c r="C13" s="1103"/>
      <c r="D13" s="34"/>
      <c r="E13" s="34"/>
      <c r="F13" s="34"/>
      <c r="G13" s="34"/>
      <c r="H13" s="511">
        <v>2022</v>
      </c>
      <c r="I13" s="116"/>
      <c r="L13" t="s">
        <v>849</v>
      </c>
    </row>
    <row r="14" spans="1:12" s="116" customFormat="1" ht="21.75" customHeight="1" thickBot="1">
      <c r="A14" s="1114" t="s">
        <v>305</v>
      </c>
      <c r="B14" s="1107" t="s">
        <v>231</v>
      </c>
      <c r="C14" s="1108"/>
      <c r="D14" s="367"/>
      <c r="E14" s="302"/>
      <c r="F14" s="304"/>
      <c r="G14" s="629"/>
      <c r="H14" s="512">
        <f>14.48*105%</f>
        <v>15.204</v>
      </c>
      <c r="I14" s="116" t="s">
        <v>806</v>
      </c>
      <c r="L14" s="731">
        <v>0.05</v>
      </c>
    </row>
    <row r="15" spans="1:12" s="116" customFormat="1" ht="21.75" customHeight="1">
      <c r="A15" s="1115"/>
      <c r="B15" s="162" t="s">
        <v>351</v>
      </c>
      <c r="C15" s="100"/>
      <c r="D15" s="62">
        <v>35</v>
      </c>
      <c r="E15" s="368">
        <f>D15*H16</f>
        <v>472.9725</v>
      </c>
      <c r="F15" s="307">
        <f>ROUND(E15*1.25,0)</f>
        <v>591</v>
      </c>
      <c r="G15" s="630">
        <f>F15*1.2</f>
        <v>709.1999999999999</v>
      </c>
      <c r="H15" s="498">
        <f>11.86*105%</f>
        <v>12.453</v>
      </c>
      <c r="I15" s="116" t="s">
        <v>805</v>
      </c>
      <c r="L15" s="731">
        <v>0.05</v>
      </c>
    </row>
    <row r="16" spans="1:12" s="116" customFormat="1" ht="28.5" customHeight="1">
      <c r="A16" s="1115"/>
      <c r="B16" s="163" t="s">
        <v>350</v>
      </c>
      <c r="C16" s="104"/>
      <c r="D16" s="26">
        <v>45</v>
      </c>
      <c r="E16" s="368">
        <f>D16*H14</f>
        <v>684.1800000000001</v>
      </c>
      <c r="F16" s="307">
        <f>ROUND(E16*1.25,0)</f>
        <v>855</v>
      </c>
      <c r="G16" s="630">
        <f>F16*1.2</f>
        <v>1026</v>
      </c>
      <c r="H16" s="498">
        <f>12.87*105%</f>
        <v>13.5135</v>
      </c>
      <c r="I16" s="116" t="s">
        <v>726</v>
      </c>
      <c r="L16" s="731">
        <v>0.05</v>
      </c>
    </row>
    <row r="17" spans="1:12" s="116" customFormat="1" ht="18" customHeight="1" thickBot="1">
      <c r="A17" s="1116"/>
      <c r="B17" s="164" t="s">
        <v>344</v>
      </c>
      <c r="C17" s="309"/>
      <c r="D17" s="63">
        <v>50</v>
      </c>
      <c r="E17" s="335">
        <f>D17*H14</f>
        <v>760.2</v>
      </c>
      <c r="F17" s="307">
        <f>ROUND(E17*1.25,0)</f>
        <v>950</v>
      </c>
      <c r="G17" s="630">
        <f>F17*1.2</f>
        <v>1140</v>
      </c>
      <c r="H17" s="498">
        <f>11.86*105%</f>
        <v>12.453</v>
      </c>
      <c r="I17" s="265" t="s">
        <v>466</v>
      </c>
      <c r="L17" s="731">
        <v>0.05</v>
      </c>
    </row>
    <row r="18" spans="1:12" s="116" customFormat="1" ht="18" customHeight="1" thickBot="1">
      <c r="A18" s="311" t="s">
        <v>306</v>
      </c>
      <c r="B18" s="1109" t="s">
        <v>232</v>
      </c>
      <c r="C18" s="1110"/>
      <c r="D18" s="45"/>
      <c r="E18" s="312"/>
      <c r="F18" s="313"/>
      <c r="G18" s="631"/>
      <c r="H18" s="499">
        <f>12.46*105%</f>
        <v>13.083000000000002</v>
      </c>
      <c r="I18" s="116" t="s">
        <v>804</v>
      </c>
      <c r="L18" s="731">
        <v>0.05</v>
      </c>
    </row>
    <row r="19" spans="1:8" s="116" customFormat="1" ht="26.25" thickBot="1">
      <c r="A19" s="1118" t="s">
        <v>307</v>
      </c>
      <c r="B19" s="48" t="s">
        <v>610</v>
      </c>
      <c r="C19" s="329"/>
      <c r="D19" s="99"/>
      <c r="E19" s="102"/>
      <c r="F19" s="330"/>
      <c r="G19" s="331"/>
      <c r="H19" s="466"/>
    </row>
    <row r="20" spans="1:8" s="116" customFormat="1" ht="18.75" customHeight="1">
      <c r="A20" s="1069"/>
      <c r="B20" s="20"/>
      <c r="C20" s="66" t="s">
        <v>700</v>
      </c>
      <c r="D20" s="100"/>
      <c r="E20" s="103"/>
      <c r="F20" s="332"/>
      <c r="G20" s="333"/>
      <c r="H20" s="466"/>
    </row>
    <row r="21" spans="1:8" s="116" customFormat="1" ht="12.75">
      <c r="A21" s="1069"/>
      <c r="B21" s="20"/>
      <c r="C21" s="863" t="s">
        <v>870</v>
      </c>
      <c r="D21" s="864">
        <v>20</v>
      </c>
      <c r="E21" s="416">
        <f>D21*$H$16</f>
        <v>270.27</v>
      </c>
      <c r="F21" s="501">
        <f>ROUND(E21*1.25,0)</f>
        <v>338</v>
      </c>
      <c r="G21" s="861">
        <f>F21*1.2</f>
        <v>405.59999999999997</v>
      </c>
      <c r="H21" s="457"/>
    </row>
    <row r="22" spans="1:8" s="116" customFormat="1" ht="12.75">
      <c r="A22" s="1069"/>
      <c r="B22" s="20"/>
      <c r="C22" s="878" t="s">
        <v>866</v>
      </c>
      <c r="D22" s="864">
        <v>20</v>
      </c>
      <c r="E22" s="416">
        <f>D22*$H$16</f>
        <v>270.27</v>
      </c>
      <c r="F22" s="501">
        <f>ROUND(E22*1.25,0)</f>
        <v>338</v>
      </c>
      <c r="G22" s="861">
        <f>F22*1.2</f>
        <v>405.59999999999997</v>
      </c>
      <c r="H22" s="457"/>
    </row>
    <row r="23" spans="1:8" s="116" customFormat="1" ht="12.75">
      <c r="A23" s="1069"/>
      <c r="B23" s="20"/>
      <c r="C23" s="878" t="s">
        <v>766</v>
      </c>
      <c r="D23" s="864">
        <v>20</v>
      </c>
      <c r="E23" s="416">
        <f>D23*$H$16</f>
        <v>270.27</v>
      </c>
      <c r="F23" s="501">
        <f>ROUND(E23*1.25,0)</f>
        <v>338</v>
      </c>
      <c r="G23" s="861">
        <f>F23*1.2</f>
        <v>405.59999999999997</v>
      </c>
      <c r="H23" s="457"/>
    </row>
    <row r="24" spans="1:8" s="116" customFormat="1" ht="12.75">
      <c r="A24" s="1069"/>
      <c r="B24" s="20"/>
      <c r="C24" s="878" t="s">
        <v>869</v>
      </c>
      <c r="D24" s="864">
        <v>20</v>
      </c>
      <c r="E24" s="416">
        <f>D24*$H$16</f>
        <v>270.27</v>
      </c>
      <c r="F24" s="501">
        <f>ROUND(E24*1.25,0)</f>
        <v>338</v>
      </c>
      <c r="G24" s="861">
        <f>F24*1.2</f>
        <v>405.59999999999997</v>
      </c>
      <c r="H24" s="457"/>
    </row>
    <row r="25" spans="1:8" s="116" customFormat="1" ht="19.5" customHeight="1">
      <c r="A25" s="1069"/>
      <c r="B25" s="20"/>
      <c r="C25" s="230" t="s">
        <v>699</v>
      </c>
      <c r="D25" s="26"/>
      <c r="E25" s="416"/>
      <c r="F25" s="307"/>
      <c r="G25" s="322"/>
      <c r="H25" s="457"/>
    </row>
    <row r="26" spans="1:8" s="116" customFormat="1" ht="12.75">
      <c r="A26" s="1069"/>
      <c r="B26" s="20"/>
      <c r="C26" s="224" t="s">
        <v>643</v>
      </c>
      <c r="D26" s="26">
        <v>80</v>
      </c>
      <c r="E26" s="416">
        <f aca="true" t="shared" si="0" ref="E26:E33">D26*$H$16</f>
        <v>1081.08</v>
      </c>
      <c r="F26" s="307">
        <f aca="true" t="shared" si="1" ref="F26:F37">ROUND(E26*1.25,0)</f>
        <v>1351</v>
      </c>
      <c r="G26" s="322">
        <f aca="true" t="shared" si="2" ref="G26:G44">F26*1.2</f>
        <v>1621.2</v>
      </c>
      <c r="H26" s="457"/>
    </row>
    <row r="27" spans="1:8" s="116" customFormat="1" ht="12.75">
      <c r="A27" s="1069"/>
      <c r="B27" s="20"/>
      <c r="C27" s="167" t="s">
        <v>693</v>
      </c>
      <c r="D27" s="26">
        <v>80</v>
      </c>
      <c r="E27" s="416">
        <f t="shared" si="0"/>
        <v>1081.08</v>
      </c>
      <c r="F27" s="307">
        <f t="shared" si="1"/>
        <v>1351</v>
      </c>
      <c r="G27" s="322">
        <f t="shared" si="2"/>
        <v>1621.2</v>
      </c>
      <c r="H27" s="457"/>
    </row>
    <row r="28" spans="1:8" s="116" customFormat="1" ht="15.75">
      <c r="A28" s="1069"/>
      <c r="B28" s="20"/>
      <c r="C28" s="168" t="s">
        <v>701</v>
      </c>
      <c r="D28" s="26"/>
      <c r="E28" s="416"/>
      <c r="F28" s="307"/>
      <c r="G28" s="322"/>
      <c r="H28" s="457"/>
    </row>
    <row r="29" spans="1:8" s="116" customFormat="1" ht="12.75">
      <c r="A29" s="1069"/>
      <c r="B29" s="20"/>
      <c r="C29" s="192" t="s">
        <v>702</v>
      </c>
      <c r="D29" s="26">
        <v>350</v>
      </c>
      <c r="E29" s="416">
        <f t="shared" si="0"/>
        <v>4729.725</v>
      </c>
      <c r="F29" s="307">
        <f t="shared" si="1"/>
        <v>5912</v>
      </c>
      <c r="G29" s="322">
        <f t="shared" si="2"/>
        <v>7094.4</v>
      </c>
      <c r="H29" s="457"/>
    </row>
    <row r="30" spans="1:8" s="116" customFormat="1" ht="26.25" customHeight="1">
      <c r="A30" s="1069"/>
      <c r="B30" s="20"/>
      <c r="C30" s="551" t="s">
        <v>717</v>
      </c>
      <c r="D30" s="27"/>
      <c r="E30" s="416"/>
      <c r="F30" s="307"/>
      <c r="G30" s="322"/>
      <c r="H30" s="457"/>
    </row>
    <row r="31" spans="1:8" s="116" customFormat="1" ht="13.5" customHeight="1">
      <c r="A31" s="1069"/>
      <c r="B31" s="20"/>
      <c r="C31" s="866" t="s">
        <v>857</v>
      </c>
      <c r="D31" s="525">
        <v>240</v>
      </c>
      <c r="E31" s="416">
        <f t="shared" si="0"/>
        <v>3243.2400000000002</v>
      </c>
      <c r="F31" s="501">
        <f t="shared" si="1"/>
        <v>4054</v>
      </c>
      <c r="G31" s="861">
        <f t="shared" si="2"/>
        <v>4864.8</v>
      </c>
      <c r="H31" s="457"/>
    </row>
    <row r="32" spans="1:8" s="116" customFormat="1" ht="13.5" customHeight="1">
      <c r="A32" s="1069"/>
      <c r="B32" s="20"/>
      <c r="C32" s="866" t="s">
        <v>858</v>
      </c>
      <c r="D32" s="525">
        <v>240</v>
      </c>
      <c r="E32" s="416">
        <f t="shared" si="0"/>
        <v>3243.2400000000002</v>
      </c>
      <c r="F32" s="501">
        <f t="shared" si="1"/>
        <v>4054</v>
      </c>
      <c r="G32" s="861">
        <f t="shared" si="2"/>
        <v>4864.8</v>
      </c>
      <c r="H32" s="457"/>
    </row>
    <row r="33" spans="1:8" s="116" customFormat="1" ht="13.5" customHeight="1">
      <c r="A33" s="1069"/>
      <c r="B33" s="20"/>
      <c r="C33" s="866" t="s">
        <v>859</v>
      </c>
      <c r="D33" s="525">
        <v>240</v>
      </c>
      <c r="E33" s="416">
        <f t="shared" si="0"/>
        <v>3243.2400000000002</v>
      </c>
      <c r="F33" s="501">
        <f t="shared" si="1"/>
        <v>4054</v>
      </c>
      <c r="G33" s="861">
        <f t="shared" si="2"/>
        <v>4864.8</v>
      </c>
      <c r="H33" s="457"/>
    </row>
    <row r="34" spans="1:8" s="116" customFormat="1" ht="24.75" customHeight="1">
      <c r="A34" s="1069"/>
      <c r="B34" s="20"/>
      <c r="C34" s="551" t="s">
        <v>718</v>
      </c>
      <c r="D34" s="27"/>
      <c r="E34" s="416"/>
      <c r="F34" s="307"/>
      <c r="G34" s="322"/>
      <c r="H34" s="457"/>
    </row>
    <row r="35" spans="1:8" s="116" customFormat="1" ht="15" customHeight="1">
      <c r="A35" s="1069"/>
      <c r="B35" s="20"/>
      <c r="C35" s="866" t="s">
        <v>857</v>
      </c>
      <c r="D35" s="525">
        <v>240</v>
      </c>
      <c r="E35" s="416">
        <f>D35*H16</f>
        <v>3243.2400000000002</v>
      </c>
      <c r="F35" s="501">
        <f t="shared" si="1"/>
        <v>4054</v>
      </c>
      <c r="G35" s="861">
        <f t="shared" si="2"/>
        <v>4864.8</v>
      </c>
      <c r="H35" s="457"/>
    </row>
    <row r="36" spans="1:8" s="116" customFormat="1" ht="15" customHeight="1">
      <c r="A36" s="1069"/>
      <c r="B36" s="20"/>
      <c r="C36" s="866" t="s">
        <v>858</v>
      </c>
      <c r="D36" s="525">
        <v>240</v>
      </c>
      <c r="E36" s="416">
        <f>D36*H16</f>
        <v>3243.2400000000002</v>
      </c>
      <c r="F36" s="501">
        <f t="shared" si="1"/>
        <v>4054</v>
      </c>
      <c r="G36" s="861">
        <f t="shared" si="2"/>
        <v>4864.8</v>
      </c>
      <c r="H36" s="457"/>
    </row>
    <row r="37" spans="1:8" s="116" customFormat="1" ht="15" customHeight="1">
      <c r="A37" s="1069"/>
      <c r="B37" s="20"/>
      <c r="C37" s="866" t="s">
        <v>859</v>
      </c>
      <c r="D37" s="525">
        <v>240</v>
      </c>
      <c r="E37" s="416">
        <f>D37*H16</f>
        <v>3243.2400000000002</v>
      </c>
      <c r="F37" s="501">
        <f t="shared" si="1"/>
        <v>4054</v>
      </c>
      <c r="G37" s="861">
        <f t="shared" si="2"/>
        <v>4864.8</v>
      </c>
      <c r="H37" s="457"/>
    </row>
    <row r="38" spans="1:8" s="116" customFormat="1" ht="15" customHeight="1">
      <c r="A38" s="1069"/>
      <c r="B38" s="20"/>
      <c r="C38" s="133" t="s">
        <v>658</v>
      </c>
      <c r="D38" s="28"/>
      <c r="E38" s="306"/>
      <c r="F38" s="307"/>
      <c r="G38" s="322"/>
      <c r="H38" s="457"/>
    </row>
    <row r="39" spans="1:8" s="116" customFormat="1" ht="12.75">
      <c r="A39" s="1069"/>
      <c r="B39" s="20"/>
      <c r="C39" s="192" t="s">
        <v>706</v>
      </c>
      <c r="D39" s="30">
        <v>45</v>
      </c>
      <c r="E39" s="306">
        <f>D39*$H$17</f>
        <v>560.385</v>
      </c>
      <c r="F39" s="307">
        <f>ROUND(E39*1.25,0)</f>
        <v>700</v>
      </c>
      <c r="G39" s="322">
        <f t="shared" si="2"/>
        <v>840</v>
      </c>
      <c r="H39" s="457"/>
    </row>
    <row r="40" spans="1:8" s="116" customFormat="1" ht="12.75">
      <c r="A40" s="1069"/>
      <c r="B40" s="20"/>
      <c r="C40" s="192" t="s">
        <v>199</v>
      </c>
      <c r="D40" s="30">
        <v>50</v>
      </c>
      <c r="E40" s="306">
        <f>D40*$H$17</f>
        <v>622.65</v>
      </c>
      <c r="F40" s="307">
        <f>ROUND(E40*1.25,0)</f>
        <v>778</v>
      </c>
      <c r="G40" s="322">
        <f t="shared" si="2"/>
        <v>933.5999999999999</v>
      </c>
      <c r="H40" s="457"/>
    </row>
    <row r="41" spans="1:8" s="116" customFormat="1" ht="12.75">
      <c r="A41" s="1069"/>
      <c r="B41" s="20"/>
      <c r="C41" s="192" t="s">
        <v>51</v>
      </c>
      <c r="D41" s="30">
        <v>120</v>
      </c>
      <c r="E41" s="306">
        <f>D41*$H$17</f>
        <v>1494.36</v>
      </c>
      <c r="F41" s="307">
        <f>ROUND(E41*1.25,0)</f>
        <v>1868</v>
      </c>
      <c r="G41" s="322">
        <f t="shared" si="2"/>
        <v>2241.6</v>
      </c>
      <c r="H41" s="457"/>
    </row>
    <row r="42" spans="1:8" s="116" customFormat="1" ht="15.75">
      <c r="A42" s="1069"/>
      <c r="B42" s="20"/>
      <c r="C42" s="181" t="s">
        <v>711</v>
      </c>
      <c r="D42" s="30"/>
      <c r="E42" s="306"/>
      <c r="F42" s="307"/>
      <c r="G42" s="322"/>
      <c r="H42" s="457"/>
    </row>
    <row r="43" spans="1:8" s="116" customFormat="1" ht="12.75">
      <c r="A43" s="1069"/>
      <c r="B43" s="20"/>
      <c r="C43" s="143" t="s">
        <v>712</v>
      </c>
      <c r="D43" s="23">
        <v>170</v>
      </c>
      <c r="E43" s="306">
        <f>D43*$H$18</f>
        <v>2224.11</v>
      </c>
      <c r="F43" s="307">
        <f>ROUND(E43*1.25,0)</f>
        <v>2780</v>
      </c>
      <c r="G43" s="322">
        <f t="shared" si="2"/>
        <v>3336</v>
      </c>
      <c r="H43" s="467"/>
    </row>
    <row r="44" spans="1:8" s="116" customFormat="1" ht="13.5" thickBot="1">
      <c r="A44" s="1122"/>
      <c r="B44" s="20"/>
      <c r="C44" s="146" t="s">
        <v>713</v>
      </c>
      <c r="D44" s="101">
        <v>590</v>
      </c>
      <c r="E44" s="306">
        <f>D44*$H$18</f>
        <v>7718.970000000001</v>
      </c>
      <c r="F44" s="307">
        <f>ROUND(E44*1.25,0)</f>
        <v>9649</v>
      </c>
      <c r="G44" s="322">
        <f t="shared" si="2"/>
        <v>11578.8</v>
      </c>
      <c r="H44" s="467"/>
    </row>
    <row r="45" spans="1:8" s="116" customFormat="1" ht="39" thickBot="1">
      <c r="A45" s="1117" t="s">
        <v>308</v>
      </c>
      <c r="B45" s="48" t="s">
        <v>611</v>
      </c>
      <c r="C45" s="334"/>
      <c r="D45" s="99"/>
      <c r="E45" s="102"/>
      <c r="F45" s="313"/>
      <c r="G45" s="331"/>
      <c r="H45" s="466"/>
    </row>
    <row r="46" spans="1:8" s="116" customFormat="1" ht="15.75">
      <c r="A46" s="1069"/>
      <c r="B46" s="20"/>
      <c r="C46" s="183" t="s">
        <v>700</v>
      </c>
      <c r="D46" s="100"/>
      <c r="E46" s="103"/>
      <c r="F46" s="307"/>
      <c r="G46" s="333"/>
      <c r="H46" s="466"/>
    </row>
    <row r="47" spans="1:8" s="116" customFormat="1" ht="12.75">
      <c r="A47" s="1069"/>
      <c r="B47" s="20"/>
      <c r="C47" s="863" t="s">
        <v>868</v>
      </c>
      <c r="D47" s="864">
        <v>20</v>
      </c>
      <c r="E47" s="416">
        <f>D47*$H$16</f>
        <v>270.27</v>
      </c>
      <c r="F47" s="501">
        <f>ROUND(E47*1.25,0)</f>
        <v>338</v>
      </c>
      <c r="G47" s="861">
        <f>F47*1.2</f>
        <v>405.59999999999997</v>
      </c>
      <c r="H47" s="457"/>
    </row>
    <row r="48" spans="1:8" s="116" customFormat="1" ht="12.75">
      <c r="A48" s="1069"/>
      <c r="B48" s="20"/>
      <c r="C48" s="878" t="s">
        <v>866</v>
      </c>
      <c r="D48" s="864">
        <v>20</v>
      </c>
      <c r="E48" s="416">
        <f>D48*$H$16</f>
        <v>270.27</v>
      </c>
      <c r="F48" s="501">
        <f>ROUND(E48*1.25,0)</f>
        <v>338</v>
      </c>
      <c r="G48" s="861">
        <f>F48*1.2</f>
        <v>405.59999999999997</v>
      </c>
      <c r="H48" s="457"/>
    </row>
    <row r="49" spans="1:8" s="116" customFormat="1" ht="15.75" customHeight="1">
      <c r="A49" s="1069"/>
      <c r="B49" s="20"/>
      <c r="C49" s="878" t="s">
        <v>766</v>
      </c>
      <c r="D49" s="864">
        <v>20</v>
      </c>
      <c r="E49" s="416">
        <f>D49*$H$16</f>
        <v>270.27</v>
      </c>
      <c r="F49" s="501">
        <f>ROUND(E49*1.25,0)</f>
        <v>338</v>
      </c>
      <c r="G49" s="861">
        <f>F49*1.2</f>
        <v>405.59999999999997</v>
      </c>
      <c r="H49" s="457"/>
    </row>
    <row r="50" spans="1:8" s="116" customFormat="1" ht="15.75">
      <c r="A50" s="1069"/>
      <c r="B50" s="20"/>
      <c r="C50" s="230" t="s">
        <v>699</v>
      </c>
      <c r="D50" s="26"/>
      <c r="E50" s="306"/>
      <c r="F50" s="307"/>
      <c r="G50" s="322"/>
      <c r="H50" s="457"/>
    </row>
    <row r="51" spans="1:8" s="116" customFormat="1" ht="12.75">
      <c r="A51" s="1069"/>
      <c r="B51" s="20"/>
      <c r="C51" s="224" t="s">
        <v>643</v>
      </c>
      <c r="D51" s="26">
        <v>80</v>
      </c>
      <c r="E51" s="306">
        <f>D51*$H$16</f>
        <v>1081.08</v>
      </c>
      <c r="F51" s="307">
        <f>ROUND(E51*1.25,0)</f>
        <v>1351</v>
      </c>
      <c r="G51" s="322">
        <f>F51*1.2</f>
        <v>1621.2</v>
      </c>
      <c r="H51" s="457"/>
    </row>
    <row r="52" spans="1:8" s="116" customFormat="1" ht="12.75">
      <c r="A52" s="1069"/>
      <c r="B52" s="20"/>
      <c r="C52" s="167" t="s">
        <v>612</v>
      </c>
      <c r="D52" s="26">
        <v>120</v>
      </c>
      <c r="E52" s="306">
        <f>D52*$H$16</f>
        <v>1621.6200000000001</v>
      </c>
      <c r="F52" s="307">
        <f>ROUND(E52*1.25,0)</f>
        <v>2027</v>
      </c>
      <c r="G52" s="322">
        <f>F52*1.2</f>
        <v>2432.4</v>
      </c>
      <c r="H52" s="457"/>
    </row>
    <row r="53" spans="1:8" s="116" customFormat="1" ht="12.75">
      <c r="A53" s="1069"/>
      <c r="B53" s="20"/>
      <c r="C53" s="225" t="s">
        <v>613</v>
      </c>
      <c r="D53" s="26">
        <v>110</v>
      </c>
      <c r="E53" s="306">
        <f>D53*$H$16</f>
        <v>1486.4850000000001</v>
      </c>
      <c r="F53" s="307">
        <f>ROUND(E53*1.25,0)</f>
        <v>1858</v>
      </c>
      <c r="G53" s="322">
        <f>F53*1.2</f>
        <v>2229.6</v>
      </c>
      <c r="H53" s="457"/>
    </row>
    <row r="54" spans="1:8" s="116" customFormat="1" ht="15.75">
      <c r="A54" s="1069"/>
      <c r="B54" s="20"/>
      <c r="C54" s="231" t="s">
        <v>701</v>
      </c>
      <c r="D54" s="26"/>
      <c r="E54" s="306"/>
      <c r="F54" s="307"/>
      <c r="G54" s="322"/>
      <c r="H54" s="457"/>
    </row>
    <row r="55" spans="1:8" s="116" customFormat="1" ht="15.75" customHeight="1">
      <c r="A55" s="1069"/>
      <c r="B55" s="20"/>
      <c r="C55" s="192" t="s">
        <v>702</v>
      </c>
      <c r="D55" s="26">
        <v>350</v>
      </c>
      <c r="E55" s="306">
        <f>D55*$H$16</f>
        <v>4729.725</v>
      </c>
      <c r="F55" s="307">
        <f>ROUND(E55*1.25,0)</f>
        <v>5912</v>
      </c>
      <c r="G55" s="322">
        <f>F55*1.2</f>
        <v>7094.4</v>
      </c>
      <c r="H55" s="457"/>
    </row>
    <row r="56" spans="1:8" s="116" customFormat="1" ht="26.25" customHeight="1">
      <c r="A56" s="1069"/>
      <c r="B56" s="20"/>
      <c r="C56" s="551" t="s">
        <v>717</v>
      </c>
      <c r="D56" s="525"/>
      <c r="E56" s="416"/>
      <c r="F56" s="501"/>
      <c r="G56" s="861"/>
      <c r="H56" s="457"/>
    </row>
    <row r="57" spans="1:8" s="116" customFormat="1" ht="12.75" customHeight="1">
      <c r="A57" s="1069"/>
      <c r="B57" s="20"/>
      <c r="C57" s="866" t="s">
        <v>857</v>
      </c>
      <c r="D57" s="525">
        <v>240</v>
      </c>
      <c r="E57" s="416">
        <f>D57*$H$16</f>
        <v>3243.2400000000002</v>
      </c>
      <c r="F57" s="501">
        <f>ROUND(E57*1.25,0)</f>
        <v>4054</v>
      </c>
      <c r="G57" s="861">
        <f>F57*1.2</f>
        <v>4864.8</v>
      </c>
      <c r="H57" s="457"/>
    </row>
    <row r="58" spans="1:8" s="116" customFormat="1" ht="12.75" customHeight="1">
      <c r="A58" s="1069"/>
      <c r="B58" s="20"/>
      <c r="C58" s="866" t="s">
        <v>858</v>
      </c>
      <c r="D58" s="525">
        <v>240</v>
      </c>
      <c r="E58" s="416">
        <f>D58*$H$16</f>
        <v>3243.2400000000002</v>
      </c>
      <c r="F58" s="501">
        <f>ROUND(E58*1.25,0)</f>
        <v>4054</v>
      </c>
      <c r="G58" s="861">
        <f>F58*1.2</f>
        <v>4864.8</v>
      </c>
      <c r="H58" s="457"/>
    </row>
    <row r="59" spans="1:8" s="116" customFormat="1" ht="12.75" customHeight="1">
      <c r="A59" s="1069"/>
      <c r="B59" s="20"/>
      <c r="C59" s="866" t="s">
        <v>859</v>
      </c>
      <c r="D59" s="525">
        <v>240</v>
      </c>
      <c r="E59" s="416">
        <f>D59*$H$16</f>
        <v>3243.2400000000002</v>
      </c>
      <c r="F59" s="501">
        <f>ROUND(E59*1.25,0)</f>
        <v>4054</v>
      </c>
      <c r="G59" s="861">
        <f>F59*1.2</f>
        <v>4864.8</v>
      </c>
      <c r="H59" s="457"/>
    </row>
    <row r="60" spans="1:8" s="116" customFormat="1" ht="25.5" customHeight="1">
      <c r="A60" s="1069"/>
      <c r="B60" s="20"/>
      <c r="C60" s="551" t="s">
        <v>718</v>
      </c>
      <c r="D60" s="525"/>
      <c r="E60" s="416"/>
      <c r="F60" s="501"/>
      <c r="G60" s="861"/>
      <c r="H60" s="457"/>
    </row>
    <row r="61" spans="1:8" s="116" customFormat="1" ht="12.75" customHeight="1">
      <c r="A61" s="1069"/>
      <c r="B61" s="20"/>
      <c r="C61" s="866" t="s">
        <v>857</v>
      </c>
      <c r="D61" s="525">
        <v>240</v>
      </c>
      <c r="E61" s="416">
        <f>D61*$H$16</f>
        <v>3243.2400000000002</v>
      </c>
      <c r="F61" s="501">
        <f>ROUND(E61*1.25,0)</f>
        <v>4054</v>
      </c>
      <c r="G61" s="861">
        <f>F61*1.2</f>
        <v>4864.8</v>
      </c>
      <c r="H61" s="457"/>
    </row>
    <row r="62" spans="1:8" s="116" customFormat="1" ht="12.75" customHeight="1">
      <c r="A62" s="1069"/>
      <c r="B62" s="20"/>
      <c r="C62" s="866" t="s">
        <v>858</v>
      </c>
      <c r="D62" s="525">
        <v>240</v>
      </c>
      <c r="E62" s="416">
        <f>D62*$H$16</f>
        <v>3243.2400000000002</v>
      </c>
      <c r="F62" s="501">
        <f>ROUND(E62*1.25,0)</f>
        <v>4054</v>
      </c>
      <c r="G62" s="861">
        <f>F62*1.2</f>
        <v>4864.8</v>
      </c>
      <c r="H62" s="457"/>
    </row>
    <row r="63" spans="1:8" s="116" customFormat="1" ht="14.25" customHeight="1">
      <c r="A63" s="1069"/>
      <c r="B63" s="20"/>
      <c r="C63" s="866" t="s">
        <v>859</v>
      </c>
      <c r="D63" s="525">
        <v>240</v>
      </c>
      <c r="E63" s="416">
        <f>D63*$H$16</f>
        <v>3243.2400000000002</v>
      </c>
      <c r="F63" s="501">
        <f>ROUND(E63*1.25,0)</f>
        <v>4054</v>
      </c>
      <c r="G63" s="861">
        <f>F63*1.2</f>
        <v>4864.8</v>
      </c>
      <c r="H63" s="457"/>
    </row>
    <row r="64" spans="1:8" s="116" customFormat="1" ht="15.75">
      <c r="A64" s="1069"/>
      <c r="B64" s="20"/>
      <c r="C64" s="133" t="s">
        <v>658</v>
      </c>
      <c r="D64" s="30"/>
      <c r="E64" s="306"/>
      <c r="F64" s="307"/>
      <c r="G64" s="322"/>
      <c r="H64" s="457"/>
    </row>
    <row r="65" spans="1:8" s="116" customFormat="1" ht="12.75">
      <c r="A65" s="1069"/>
      <c r="B65" s="20"/>
      <c r="C65" s="192" t="s">
        <v>706</v>
      </c>
      <c r="D65" s="30">
        <v>45</v>
      </c>
      <c r="E65" s="306">
        <f>D65*$H$17</f>
        <v>560.385</v>
      </c>
      <c r="F65" s="307">
        <f>ROUND(E65*1.25,0)</f>
        <v>700</v>
      </c>
      <c r="G65" s="322">
        <f>F65*1.2</f>
        <v>840</v>
      </c>
      <c r="H65" s="457"/>
    </row>
    <row r="66" spans="1:8" s="116" customFormat="1" ht="12.75">
      <c r="A66" s="1069"/>
      <c r="B66" s="20"/>
      <c r="C66" s="192" t="s">
        <v>328</v>
      </c>
      <c r="D66" s="30">
        <v>50</v>
      </c>
      <c r="E66" s="306">
        <f>D66*$H$17</f>
        <v>622.65</v>
      </c>
      <c r="F66" s="307">
        <f>ROUND(E66*1.25,0)</f>
        <v>778</v>
      </c>
      <c r="G66" s="322">
        <f>F66*1.2</f>
        <v>933.5999999999999</v>
      </c>
      <c r="H66" s="457"/>
    </row>
    <row r="67" spans="1:8" s="116" customFormat="1" ht="12.75">
      <c r="A67" s="1069"/>
      <c r="B67" s="20"/>
      <c r="C67" s="192" t="s">
        <v>199</v>
      </c>
      <c r="D67" s="30">
        <v>50</v>
      </c>
      <c r="E67" s="306">
        <f>D67*$H$17</f>
        <v>622.65</v>
      </c>
      <c r="F67" s="307">
        <f>ROUND(E67*1.25,0)</f>
        <v>778</v>
      </c>
      <c r="G67" s="322">
        <f>F67*1.2</f>
        <v>933.5999999999999</v>
      </c>
      <c r="H67" s="457"/>
    </row>
    <row r="68" spans="1:8" s="116" customFormat="1" ht="12.75">
      <c r="A68" s="1069"/>
      <c r="B68" s="20"/>
      <c r="C68" s="192" t="s">
        <v>51</v>
      </c>
      <c r="D68" s="30">
        <v>120</v>
      </c>
      <c r="E68" s="306">
        <f>D68*$H$17</f>
        <v>1494.36</v>
      </c>
      <c r="F68" s="307">
        <f>ROUND(E68*1.25,0)</f>
        <v>1868</v>
      </c>
      <c r="G68" s="322">
        <f>F68*1.2</f>
        <v>2241.6</v>
      </c>
      <c r="H68" s="457"/>
    </row>
    <row r="69" spans="1:8" s="116" customFormat="1" ht="12.75">
      <c r="A69" s="1069"/>
      <c r="B69" s="20"/>
      <c r="C69" s="192" t="s">
        <v>129</v>
      </c>
      <c r="D69" s="30">
        <v>45</v>
      </c>
      <c r="E69" s="306">
        <f>D69*$H$17</f>
        <v>560.385</v>
      </c>
      <c r="F69" s="307">
        <f>ROUND(E69*1.25,0)</f>
        <v>700</v>
      </c>
      <c r="G69" s="322">
        <f>F69*1.2</f>
        <v>840</v>
      </c>
      <c r="H69" s="457"/>
    </row>
    <row r="70" spans="1:8" s="116" customFormat="1" ht="15.75">
      <c r="A70" s="1069"/>
      <c r="B70" s="20"/>
      <c r="C70" s="181" t="s">
        <v>711</v>
      </c>
      <c r="D70" s="23"/>
      <c r="E70" s="306"/>
      <c r="F70" s="307"/>
      <c r="G70" s="322"/>
      <c r="H70" s="467"/>
    </row>
    <row r="71" spans="1:8" s="116" customFormat="1" ht="12.75">
      <c r="A71" s="1122"/>
      <c r="B71" s="20"/>
      <c r="C71" s="192" t="s">
        <v>712</v>
      </c>
      <c r="D71" s="23">
        <v>170</v>
      </c>
      <c r="E71" s="306">
        <f>D71*$H$18</f>
        <v>2224.11</v>
      </c>
      <c r="F71" s="307">
        <f>ROUND(E71*1.25,0)</f>
        <v>2780</v>
      </c>
      <c r="G71" s="322">
        <f>F71*1.2</f>
        <v>3336</v>
      </c>
      <c r="H71" s="467"/>
    </row>
    <row r="72" spans="1:8" s="116" customFormat="1" ht="13.5" thickBot="1">
      <c r="A72" s="1071"/>
      <c r="B72" s="46"/>
      <c r="C72" s="143" t="s">
        <v>713</v>
      </c>
      <c r="D72" s="75">
        <v>590</v>
      </c>
      <c r="E72" s="306">
        <f>D72*$H$18</f>
        <v>7718.970000000001</v>
      </c>
      <c r="F72" s="307">
        <f>ROUND(E72*1.25,0)</f>
        <v>9649</v>
      </c>
      <c r="G72" s="322">
        <f>F72*1.2</f>
        <v>11578.8</v>
      </c>
      <c r="H72" s="467"/>
    </row>
    <row r="73" spans="1:8" s="116" customFormat="1" ht="24.75" customHeight="1" thickBot="1">
      <c r="A73" s="1117" t="s">
        <v>309</v>
      </c>
      <c r="B73" s="48" t="s">
        <v>614</v>
      </c>
      <c r="C73" s="187"/>
      <c r="D73" s="99"/>
      <c r="E73" s="102"/>
      <c r="F73" s="313"/>
      <c r="G73" s="331"/>
      <c r="H73" s="466"/>
    </row>
    <row r="74" spans="1:8" s="116" customFormat="1" ht="15.75">
      <c r="A74" s="1069"/>
      <c r="B74" s="21"/>
      <c r="C74" s="232" t="s">
        <v>700</v>
      </c>
      <c r="D74" s="26"/>
      <c r="E74" s="306"/>
      <c r="F74" s="307"/>
      <c r="G74" s="322"/>
      <c r="H74" s="457"/>
    </row>
    <row r="75" spans="1:8" s="116" customFormat="1" ht="12" customHeight="1">
      <c r="A75" s="1069"/>
      <c r="B75" s="21"/>
      <c r="C75" s="863" t="s">
        <v>870</v>
      </c>
      <c r="D75" s="864">
        <v>20</v>
      </c>
      <c r="E75" s="416">
        <f>D75*$H$16</f>
        <v>270.27</v>
      </c>
      <c r="F75" s="501">
        <f>ROUND(E75*1.25,0)</f>
        <v>338</v>
      </c>
      <c r="G75" s="861">
        <f>F75*1.2</f>
        <v>405.59999999999997</v>
      </c>
      <c r="H75" s="457"/>
    </row>
    <row r="76" spans="1:8" s="116" customFormat="1" ht="12" customHeight="1">
      <c r="A76" s="1069"/>
      <c r="B76" s="21"/>
      <c r="C76" s="863" t="s">
        <v>866</v>
      </c>
      <c r="D76" s="864">
        <v>20</v>
      </c>
      <c r="E76" s="416">
        <f>D76*$H$16</f>
        <v>270.27</v>
      </c>
      <c r="F76" s="501">
        <f>ROUND(E76*1.25,0)</f>
        <v>338</v>
      </c>
      <c r="G76" s="861">
        <f>F76*1.2</f>
        <v>405.59999999999997</v>
      </c>
      <c r="H76" s="457"/>
    </row>
    <row r="77" spans="1:8" s="116" customFormat="1" ht="12" customHeight="1">
      <c r="A77" s="1069"/>
      <c r="B77" s="21"/>
      <c r="C77" s="863" t="s">
        <v>766</v>
      </c>
      <c r="D77" s="864">
        <v>20</v>
      </c>
      <c r="E77" s="416">
        <f>D77*$H$16</f>
        <v>270.27</v>
      </c>
      <c r="F77" s="501">
        <f>ROUND(E77*1.25,0)</f>
        <v>338</v>
      </c>
      <c r="G77" s="861">
        <f>F77*1.2</f>
        <v>405.59999999999997</v>
      </c>
      <c r="H77" s="457"/>
    </row>
    <row r="78" spans="1:8" s="116" customFormat="1" ht="15.75">
      <c r="A78" s="1069"/>
      <c r="B78" s="21"/>
      <c r="C78" s="141" t="s">
        <v>699</v>
      </c>
      <c r="D78" s="26"/>
      <c r="E78" s="306"/>
      <c r="F78" s="307"/>
      <c r="G78" s="322"/>
      <c r="H78" s="457"/>
    </row>
    <row r="79" spans="1:8" s="116" customFormat="1" ht="12.75">
      <c r="A79" s="1069"/>
      <c r="B79" s="21"/>
      <c r="C79" s="192" t="s">
        <v>615</v>
      </c>
      <c r="D79" s="26">
        <v>180</v>
      </c>
      <c r="E79" s="306">
        <f>D79*$H$16</f>
        <v>2432.4300000000003</v>
      </c>
      <c r="F79" s="307">
        <f>ROUND(E79*1.25,0)</f>
        <v>3041</v>
      </c>
      <c r="G79" s="322">
        <f>F79*1.2</f>
        <v>3649.2</v>
      </c>
      <c r="H79" s="457"/>
    </row>
    <row r="80" spans="1:8" s="116" customFormat="1" ht="25.5">
      <c r="A80" s="1069"/>
      <c r="B80" s="21"/>
      <c r="C80" s="192" t="s">
        <v>616</v>
      </c>
      <c r="D80" s="26">
        <v>180</v>
      </c>
      <c r="E80" s="306">
        <f>D80*$H$16</f>
        <v>2432.4300000000003</v>
      </c>
      <c r="F80" s="307">
        <f>ROUND(E80*1.25,0)</f>
        <v>3041</v>
      </c>
      <c r="G80" s="322">
        <f>F80*1.2</f>
        <v>3649.2</v>
      </c>
      <c r="H80" s="457"/>
    </row>
    <row r="81" spans="1:8" s="116" customFormat="1" ht="12.75">
      <c r="A81" s="1069"/>
      <c r="B81" s="21"/>
      <c r="C81" s="192" t="s">
        <v>617</v>
      </c>
      <c r="D81" s="26">
        <v>70</v>
      </c>
      <c r="E81" s="306">
        <f>D81*$H$16</f>
        <v>945.945</v>
      </c>
      <c r="F81" s="307">
        <f>ROUND(E81*1.25,0)</f>
        <v>1182</v>
      </c>
      <c r="G81" s="322">
        <f>F81*1.2</f>
        <v>1418.3999999999999</v>
      </c>
      <c r="H81" s="457"/>
    </row>
    <row r="82" spans="1:8" s="116" customFormat="1" ht="12.75">
      <c r="A82" s="1069"/>
      <c r="B82" s="21"/>
      <c r="C82" s="192" t="s">
        <v>643</v>
      </c>
      <c r="D82" s="26">
        <v>85</v>
      </c>
      <c r="E82" s="306">
        <f>D82*$H$16</f>
        <v>1148.6475</v>
      </c>
      <c r="F82" s="307">
        <f>ROUND(E82*1.25,0)</f>
        <v>1436</v>
      </c>
      <c r="G82" s="322">
        <f>F82*1.2</f>
        <v>1723.2</v>
      </c>
      <c r="H82" s="457"/>
    </row>
    <row r="83" spans="1:8" s="116" customFormat="1" ht="12.75">
      <c r="A83" s="1069"/>
      <c r="B83" s="21"/>
      <c r="C83" s="192" t="s">
        <v>618</v>
      </c>
      <c r="D83" s="26">
        <v>60</v>
      </c>
      <c r="E83" s="306">
        <f>D83*$H$16</f>
        <v>810.8100000000001</v>
      </c>
      <c r="F83" s="307">
        <f>ROUND(E83*1.25,0)</f>
        <v>1014</v>
      </c>
      <c r="G83" s="322">
        <f>F83*1.2</f>
        <v>1216.8</v>
      </c>
      <c r="H83" s="457"/>
    </row>
    <row r="84" spans="1:8" s="116" customFormat="1" ht="15.75">
      <c r="A84" s="1069"/>
      <c r="B84" s="21"/>
      <c r="C84" s="181" t="s">
        <v>701</v>
      </c>
      <c r="D84" s="26"/>
      <c r="E84" s="306"/>
      <c r="F84" s="307"/>
      <c r="G84" s="322"/>
      <c r="H84" s="457"/>
    </row>
    <row r="85" spans="1:8" s="116" customFormat="1" ht="17.25" customHeight="1">
      <c r="A85" s="1069"/>
      <c r="B85" s="21"/>
      <c r="C85" s="192" t="s">
        <v>702</v>
      </c>
      <c r="D85" s="26">
        <v>350</v>
      </c>
      <c r="E85" s="306">
        <f>D85*$H$16</f>
        <v>4729.725</v>
      </c>
      <c r="F85" s="307">
        <f>ROUND(E85*1.25,0)</f>
        <v>5912</v>
      </c>
      <c r="G85" s="322">
        <f>F85*1.2</f>
        <v>7094.4</v>
      </c>
      <c r="H85" s="457"/>
    </row>
    <row r="86" spans="1:8" s="116" customFormat="1" ht="22.5" customHeight="1">
      <c r="A86" s="1069"/>
      <c r="B86" s="21"/>
      <c r="C86" s="551" t="s">
        <v>717</v>
      </c>
      <c r="D86" s="525"/>
      <c r="E86" s="416"/>
      <c r="F86" s="501"/>
      <c r="G86" s="861"/>
      <c r="H86" s="457"/>
    </row>
    <row r="87" spans="1:8" s="116" customFormat="1" ht="15" customHeight="1">
      <c r="A87" s="1069"/>
      <c r="B87" s="21"/>
      <c r="C87" s="866" t="s">
        <v>857</v>
      </c>
      <c r="D87" s="525">
        <v>240</v>
      </c>
      <c r="E87" s="416">
        <f>D87*$H$16</f>
        <v>3243.2400000000002</v>
      </c>
      <c r="F87" s="501">
        <f>ROUND(E87*1.25,0)</f>
        <v>4054</v>
      </c>
      <c r="G87" s="861">
        <f>F87*1.2</f>
        <v>4864.8</v>
      </c>
      <c r="H87" s="457"/>
    </row>
    <row r="88" spans="1:8" s="116" customFormat="1" ht="15" customHeight="1">
      <c r="A88" s="1069"/>
      <c r="B88" s="21"/>
      <c r="C88" s="866" t="s">
        <v>858</v>
      </c>
      <c r="D88" s="525">
        <v>240</v>
      </c>
      <c r="E88" s="416">
        <f>D88*$H$16</f>
        <v>3243.2400000000002</v>
      </c>
      <c r="F88" s="501">
        <f>ROUND(E88*1.25,0)</f>
        <v>4054</v>
      </c>
      <c r="G88" s="861">
        <f>F88*1.2</f>
        <v>4864.8</v>
      </c>
      <c r="H88" s="457"/>
    </row>
    <row r="89" spans="1:8" s="116" customFormat="1" ht="13.5" customHeight="1">
      <c r="A89" s="1069"/>
      <c r="B89" s="21"/>
      <c r="C89" s="866" t="s">
        <v>859</v>
      </c>
      <c r="D89" s="525">
        <v>240</v>
      </c>
      <c r="E89" s="416">
        <f>D89*$H$16</f>
        <v>3243.2400000000002</v>
      </c>
      <c r="F89" s="501">
        <f>ROUND(E89*1.25,0)</f>
        <v>4054</v>
      </c>
      <c r="G89" s="861">
        <f>F89*1.2</f>
        <v>4864.8</v>
      </c>
      <c r="H89" s="457"/>
    </row>
    <row r="90" spans="1:8" s="116" customFormat="1" ht="22.5" customHeight="1">
      <c r="A90" s="1069"/>
      <c r="B90" s="21"/>
      <c r="C90" s="551" t="s">
        <v>718</v>
      </c>
      <c r="D90" s="525"/>
      <c r="E90" s="416"/>
      <c r="F90" s="501"/>
      <c r="G90" s="861"/>
      <c r="H90" s="457"/>
    </row>
    <row r="91" spans="1:8" s="116" customFormat="1" ht="14.25" customHeight="1">
      <c r="A91" s="1069"/>
      <c r="B91" s="21"/>
      <c r="C91" s="866" t="s">
        <v>857</v>
      </c>
      <c r="D91" s="525">
        <v>240</v>
      </c>
      <c r="E91" s="416">
        <f>D91*$H$16</f>
        <v>3243.2400000000002</v>
      </c>
      <c r="F91" s="501">
        <f>ROUND(E91*1.25,0)</f>
        <v>4054</v>
      </c>
      <c r="G91" s="861">
        <f>F91*1.2</f>
        <v>4864.8</v>
      </c>
      <c r="H91" s="457"/>
    </row>
    <row r="92" spans="1:8" s="116" customFormat="1" ht="14.25" customHeight="1">
      <c r="A92" s="1069"/>
      <c r="B92" s="21"/>
      <c r="C92" s="866" t="s">
        <v>858</v>
      </c>
      <c r="D92" s="525">
        <v>240</v>
      </c>
      <c r="E92" s="416">
        <f>D92*$H$16</f>
        <v>3243.2400000000002</v>
      </c>
      <c r="F92" s="501">
        <f>ROUND(E92*1.25,0)</f>
        <v>4054</v>
      </c>
      <c r="G92" s="861">
        <f>F92*1.2</f>
        <v>4864.8</v>
      </c>
      <c r="H92" s="457"/>
    </row>
    <row r="93" spans="1:8" s="116" customFormat="1" ht="14.25" customHeight="1">
      <c r="A93" s="1069"/>
      <c r="B93" s="21"/>
      <c r="C93" s="866" t="s">
        <v>859</v>
      </c>
      <c r="D93" s="525">
        <v>240</v>
      </c>
      <c r="E93" s="416">
        <f>D93*$H$16</f>
        <v>3243.2400000000002</v>
      </c>
      <c r="F93" s="501">
        <f>ROUND(E93*1.25,0)</f>
        <v>4054</v>
      </c>
      <c r="G93" s="861">
        <f>F93*1.2</f>
        <v>4864.8</v>
      </c>
      <c r="H93" s="457"/>
    </row>
    <row r="94" spans="1:8" s="116" customFormat="1" ht="15.75">
      <c r="A94" s="1069"/>
      <c r="B94" s="21"/>
      <c r="C94" s="141" t="s">
        <v>711</v>
      </c>
      <c r="D94" s="23"/>
      <c r="E94" s="306"/>
      <c r="F94" s="307"/>
      <c r="G94" s="322"/>
      <c r="H94" s="467"/>
    </row>
    <row r="95" spans="1:8" s="116" customFormat="1" ht="12.75">
      <c r="A95" s="1122"/>
      <c r="B95" s="21"/>
      <c r="C95" s="140" t="s">
        <v>712</v>
      </c>
      <c r="D95" s="23">
        <v>170</v>
      </c>
      <c r="E95" s="306">
        <f>D95*$H$18</f>
        <v>2224.11</v>
      </c>
      <c r="F95" s="307">
        <f>ROUND(E95*1.25,0)</f>
        <v>2780</v>
      </c>
      <c r="G95" s="322">
        <f>F95*1.2</f>
        <v>3336</v>
      </c>
      <c r="H95" s="467"/>
    </row>
    <row r="96" spans="1:8" s="116" customFormat="1" ht="13.5" thickBot="1">
      <c r="A96" s="1071"/>
      <c r="B96" s="72"/>
      <c r="C96" s="143" t="s">
        <v>713</v>
      </c>
      <c r="D96" s="75">
        <v>590</v>
      </c>
      <c r="E96" s="306">
        <f>D96*$H$18</f>
        <v>7718.970000000001</v>
      </c>
      <c r="F96" s="327">
        <f>ROUND(E96*1.25,0)</f>
        <v>9649</v>
      </c>
      <c r="G96" s="322">
        <f>F96*1.2</f>
        <v>11578.8</v>
      </c>
      <c r="H96" s="467"/>
    </row>
    <row r="97" spans="1:8" s="116" customFormat="1" ht="21.75" customHeight="1" thickBot="1">
      <c r="A97" s="1117" t="s">
        <v>310</v>
      </c>
      <c r="B97" s="48" t="s">
        <v>619</v>
      </c>
      <c r="C97" s="187"/>
      <c r="D97" s="99"/>
      <c r="E97" s="102"/>
      <c r="F97" s="313"/>
      <c r="G97" s="331"/>
      <c r="H97" s="466"/>
    </row>
    <row r="98" spans="1:8" s="116" customFormat="1" ht="18" customHeight="1">
      <c r="A98" s="1069"/>
      <c r="B98" s="21"/>
      <c r="C98" s="183" t="s">
        <v>700</v>
      </c>
      <c r="D98" s="26"/>
      <c r="E98" s="306"/>
      <c r="F98" s="307"/>
      <c r="G98" s="322"/>
      <c r="H98" s="457"/>
    </row>
    <row r="99" spans="1:8" s="116" customFormat="1" ht="12.75" customHeight="1">
      <c r="A99" s="1069"/>
      <c r="B99" s="21"/>
      <c r="C99" s="863" t="s">
        <v>870</v>
      </c>
      <c r="D99" s="864">
        <v>20</v>
      </c>
      <c r="E99" s="416">
        <f aca="true" t="shared" si="3" ref="E99:E104">D99*$H$16</f>
        <v>270.27</v>
      </c>
      <c r="F99" s="501">
        <f aca="true" t="shared" si="4" ref="F99:F104">ROUND(E99*1.25,0)</f>
        <v>338</v>
      </c>
      <c r="G99" s="861">
        <f aca="true" t="shared" si="5" ref="G99:G104">F99*1.2</f>
        <v>405.59999999999997</v>
      </c>
      <c r="H99" s="457"/>
    </row>
    <row r="100" spans="1:8" s="116" customFormat="1" ht="13.5" customHeight="1">
      <c r="A100" s="1069"/>
      <c r="B100" s="21"/>
      <c r="C100" s="863" t="s">
        <v>866</v>
      </c>
      <c r="D100" s="864">
        <v>20</v>
      </c>
      <c r="E100" s="416">
        <f t="shared" si="3"/>
        <v>270.27</v>
      </c>
      <c r="F100" s="501">
        <f t="shared" si="4"/>
        <v>338</v>
      </c>
      <c r="G100" s="861">
        <f t="shared" si="5"/>
        <v>405.59999999999997</v>
      </c>
      <c r="H100" s="457"/>
    </row>
    <row r="101" spans="1:8" s="116" customFormat="1" ht="14.25" customHeight="1">
      <c r="A101" s="1069"/>
      <c r="B101" s="21"/>
      <c r="C101" s="863" t="s">
        <v>766</v>
      </c>
      <c r="D101" s="864">
        <v>20</v>
      </c>
      <c r="E101" s="416">
        <f t="shared" si="3"/>
        <v>270.27</v>
      </c>
      <c r="F101" s="501">
        <f t="shared" si="4"/>
        <v>338</v>
      </c>
      <c r="G101" s="861">
        <f t="shared" si="5"/>
        <v>405.59999999999997</v>
      </c>
      <c r="H101" s="457"/>
    </row>
    <row r="102" spans="1:8" s="116" customFormat="1" ht="13.5" customHeight="1">
      <c r="A102" s="1069"/>
      <c r="B102" s="21"/>
      <c r="C102" s="863" t="s">
        <v>868</v>
      </c>
      <c r="D102" s="864">
        <v>20</v>
      </c>
      <c r="E102" s="416">
        <f t="shared" si="3"/>
        <v>270.27</v>
      </c>
      <c r="F102" s="501">
        <f t="shared" si="4"/>
        <v>338</v>
      </c>
      <c r="G102" s="861">
        <f t="shared" si="5"/>
        <v>405.59999999999997</v>
      </c>
      <c r="H102" s="457"/>
    </row>
    <row r="103" spans="1:8" s="116" customFormat="1" ht="13.5" customHeight="1">
      <c r="A103" s="1069"/>
      <c r="B103" s="21"/>
      <c r="C103" s="863" t="s">
        <v>869</v>
      </c>
      <c r="D103" s="864">
        <v>20</v>
      </c>
      <c r="E103" s="416">
        <f t="shared" si="3"/>
        <v>270.27</v>
      </c>
      <c r="F103" s="501">
        <f t="shared" si="4"/>
        <v>338</v>
      </c>
      <c r="G103" s="861">
        <f t="shared" si="5"/>
        <v>405.59999999999997</v>
      </c>
      <c r="H103" s="457"/>
    </row>
    <row r="104" spans="1:8" s="116" customFormat="1" ht="12" customHeight="1">
      <c r="A104" s="1069"/>
      <c r="B104" s="21"/>
      <c r="C104" s="863" t="s">
        <v>911</v>
      </c>
      <c r="D104" s="864">
        <v>20</v>
      </c>
      <c r="E104" s="416">
        <f t="shared" si="3"/>
        <v>270.27</v>
      </c>
      <c r="F104" s="501">
        <f t="shared" si="4"/>
        <v>338</v>
      </c>
      <c r="G104" s="861">
        <f t="shared" si="5"/>
        <v>405.59999999999997</v>
      </c>
      <c r="H104" s="457"/>
    </row>
    <row r="105" spans="1:8" s="116" customFormat="1" ht="15.75">
      <c r="A105" s="1069"/>
      <c r="B105" s="21"/>
      <c r="C105" s="141" t="s">
        <v>699</v>
      </c>
      <c r="D105" s="26"/>
      <c r="E105" s="306"/>
      <c r="F105" s="307"/>
      <c r="G105" s="322"/>
      <c r="H105" s="457"/>
    </row>
    <row r="106" spans="1:8" s="116" customFormat="1" ht="12.75">
      <c r="A106" s="1069"/>
      <c r="B106" s="21"/>
      <c r="C106" s="192" t="s">
        <v>691</v>
      </c>
      <c r="D106" s="26">
        <v>80</v>
      </c>
      <c r="E106" s="306">
        <f aca="true" t="shared" si="6" ref="E106:E111">D106*$H$16</f>
        <v>1081.08</v>
      </c>
      <c r="F106" s="307">
        <f aca="true" t="shared" si="7" ref="F106:F111">ROUND(E106*1.25,0)</f>
        <v>1351</v>
      </c>
      <c r="G106" s="322">
        <f aca="true" t="shared" si="8" ref="G106:G111">F106*1.2</f>
        <v>1621.2</v>
      </c>
      <c r="H106" s="457"/>
    </row>
    <row r="107" spans="1:8" s="116" customFormat="1" ht="12.75">
      <c r="A107" s="1069"/>
      <c r="B107" s="21"/>
      <c r="C107" s="192" t="s">
        <v>688</v>
      </c>
      <c r="D107" s="26">
        <v>100</v>
      </c>
      <c r="E107" s="306">
        <f t="shared" si="6"/>
        <v>1351.3500000000001</v>
      </c>
      <c r="F107" s="307">
        <f t="shared" si="7"/>
        <v>1689</v>
      </c>
      <c r="G107" s="322">
        <f t="shared" si="8"/>
        <v>2026.8</v>
      </c>
      <c r="H107" s="457"/>
    </row>
    <row r="108" spans="1:8" s="116" customFormat="1" ht="12.75">
      <c r="A108" s="1069"/>
      <c r="B108" s="21"/>
      <c r="C108" s="192" t="s">
        <v>693</v>
      </c>
      <c r="D108" s="26">
        <v>80</v>
      </c>
      <c r="E108" s="306">
        <f t="shared" si="6"/>
        <v>1081.08</v>
      </c>
      <c r="F108" s="307">
        <f t="shared" si="7"/>
        <v>1351</v>
      </c>
      <c r="G108" s="322">
        <f t="shared" si="8"/>
        <v>1621.2</v>
      </c>
      <c r="H108" s="457"/>
    </row>
    <row r="109" spans="1:8" s="116" customFormat="1" ht="12.75">
      <c r="A109" s="1069"/>
      <c r="B109" s="21"/>
      <c r="C109" s="192" t="s">
        <v>183</v>
      </c>
      <c r="D109" s="26">
        <v>235</v>
      </c>
      <c r="E109" s="306">
        <f t="shared" si="6"/>
        <v>3175.6725</v>
      </c>
      <c r="F109" s="307">
        <f t="shared" si="7"/>
        <v>3970</v>
      </c>
      <c r="G109" s="322">
        <f t="shared" si="8"/>
        <v>4764</v>
      </c>
      <c r="H109" s="457"/>
    </row>
    <row r="110" spans="1:8" s="116" customFormat="1" ht="12.75">
      <c r="A110" s="1069"/>
      <c r="B110" s="21"/>
      <c r="C110" s="192" t="s">
        <v>690</v>
      </c>
      <c r="D110" s="26">
        <v>100</v>
      </c>
      <c r="E110" s="306">
        <f t="shared" si="6"/>
        <v>1351.3500000000001</v>
      </c>
      <c r="F110" s="307">
        <f t="shared" si="7"/>
        <v>1689</v>
      </c>
      <c r="G110" s="322">
        <f t="shared" si="8"/>
        <v>2026.8</v>
      </c>
      <c r="H110" s="457"/>
    </row>
    <row r="111" spans="1:8" s="116" customFormat="1" ht="12.75">
      <c r="A111" s="1069"/>
      <c r="B111" s="21"/>
      <c r="C111" s="192" t="s">
        <v>668</v>
      </c>
      <c r="D111" s="26">
        <v>200</v>
      </c>
      <c r="E111" s="306">
        <f t="shared" si="6"/>
        <v>2702.7000000000003</v>
      </c>
      <c r="F111" s="307">
        <f t="shared" si="7"/>
        <v>3378</v>
      </c>
      <c r="G111" s="322">
        <f t="shared" si="8"/>
        <v>4053.6</v>
      </c>
      <c r="H111" s="457"/>
    </row>
    <row r="112" spans="1:8" s="116" customFormat="1" ht="15.75">
      <c r="A112" s="1069"/>
      <c r="B112" s="21"/>
      <c r="C112" s="181" t="s">
        <v>701</v>
      </c>
      <c r="D112" s="26"/>
      <c r="E112" s="306"/>
      <c r="F112" s="307"/>
      <c r="G112" s="322"/>
      <c r="H112" s="457"/>
    </row>
    <row r="113" spans="1:8" s="116" customFormat="1" ht="15.75" customHeight="1">
      <c r="A113" s="1069"/>
      <c r="B113" s="21"/>
      <c r="C113" s="192" t="s">
        <v>702</v>
      </c>
      <c r="D113" s="26">
        <v>350</v>
      </c>
      <c r="E113" s="306">
        <f>D113*$H$16</f>
        <v>4729.725</v>
      </c>
      <c r="F113" s="307">
        <f>ROUND(E113*1.25,0)</f>
        <v>5912</v>
      </c>
      <c r="G113" s="322">
        <f>F113*1.2</f>
        <v>7094.4</v>
      </c>
      <c r="H113" s="457"/>
    </row>
    <row r="114" spans="1:8" s="116" customFormat="1" ht="24.75" customHeight="1">
      <c r="A114" s="1069"/>
      <c r="B114" s="21"/>
      <c r="C114" s="551" t="s">
        <v>717</v>
      </c>
      <c r="D114" s="525"/>
      <c r="E114" s="416"/>
      <c r="F114" s="501"/>
      <c r="G114" s="861"/>
      <c r="H114" s="457"/>
    </row>
    <row r="115" spans="1:8" s="116" customFormat="1" ht="14.25" customHeight="1">
      <c r="A115" s="1069"/>
      <c r="B115" s="21"/>
      <c r="C115" s="866" t="s">
        <v>857</v>
      </c>
      <c r="D115" s="525">
        <v>240</v>
      </c>
      <c r="E115" s="416">
        <f>D115*$H$16</f>
        <v>3243.2400000000002</v>
      </c>
      <c r="F115" s="501">
        <f>ROUND(E115*1.25,0)</f>
        <v>4054</v>
      </c>
      <c r="G115" s="861">
        <f>F115*1.2</f>
        <v>4864.8</v>
      </c>
      <c r="H115" s="457"/>
    </row>
    <row r="116" spans="1:8" s="116" customFormat="1" ht="14.25" customHeight="1">
      <c r="A116" s="1069"/>
      <c r="B116" s="21"/>
      <c r="C116" s="866" t="s">
        <v>858</v>
      </c>
      <c r="D116" s="525">
        <v>240</v>
      </c>
      <c r="E116" s="416">
        <f>D116*$H$16</f>
        <v>3243.2400000000002</v>
      </c>
      <c r="F116" s="501">
        <f>ROUND(E116*1.25,0)</f>
        <v>4054</v>
      </c>
      <c r="G116" s="861">
        <f>F116*1.2</f>
        <v>4864.8</v>
      </c>
      <c r="H116" s="457"/>
    </row>
    <row r="117" spans="1:8" s="116" customFormat="1" ht="12" customHeight="1">
      <c r="A117" s="1069"/>
      <c r="B117" s="21"/>
      <c r="C117" s="866" t="s">
        <v>859</v>
      </c>
      <c r="D117" s="525">
        <v>240</v>
      </c>
      <c r="E117" s="416">
        <f>D117*$H$16</f>
        <v>3243.2400000000002</v>
      </c>
      <c r="F117" s="501">
        <f>ROUND(E117*1.25,0)</f>
        <v>4054</v>
      </c>
      <c r="G117" s="861">
        <f>F117*1.2</f>
        <v>4864.8</v>
      </c>
      <c r="H117" s="457"/>
    </row>
    <row r="118" spans="1:8" s="116" customFormat="1" ht="23.25" customHeight="1">
      <c r="A118" s="1069"/>
      <c r="B118" s="21"/>
      <c r="C118" s="551" t="s">
        <v>718</v>
      </c>
      <c r="D118" s="525"/>
      <c r="E118" s="416"/>
      <c r="F118" s="501"/>
      <c r="G118" s="861"/>
      <c r="H118" s="457"/>
    </row>
    <row r="119" spans="1:8" s="116" customFormat="1" ht="14.25" customHeight="1">
      <c r="A119" s="1069"/>
      <c r="B119" s="21"/>
      <c r="C119" s="866" t="s">
        <v>857</v>
      </c>
      <c r="D119" s="525">
        <v>240</v>
      </c>
      <c r="E119" s="416">
        <f>D119*$H$16</f>
        <v>3243.2400000000002</v>
      </c>
      <c r="F119" s="501">
        <f>ROUND(E119*1.25,0)</f>
        <v>4054</v>
      </c>
      <c r="G119" s="861">
        <f>F119*1.2</f>
        <v>4864.8</v>
      </c>
      <c r="H119" s="457"/>
    </row>
    <row r="120" spans="1:8" s="116" customFormat="1" ht="14.25" customHeight="1">
      <c r="A120" s="1069"/>
      <c r="B120" s="21"/>
      <c r="C120" s="866" t="s">
        <v>858</v>
      </c>
      <c r="D120" s="525">
        <v>240</v>
      </c>
      <c r="E120" s="416">
        <f>D120*$H$16</f>
        <v>3243.2400000000002</v>
      </c>
      <c r="F120" s="501">
        <f>ROUND(E120*1.25,0)</f>
        <v>4054</v>
      </c>
      <c r="G120" s="861">
        <f>F120*1.2</f>
        <v>4864.8</v>
      </c>
      <c r="H120" s="457"/>
    </row>
    <row r="121" spans="1:8" s="116" customFormat="1" ht="14.25" customHeight="1">
      <c r="A121" s="1069"/>
      <c r="B121" s="21"/>
      <c r="C121" s="866" t="s">
        <v>859</v>
      </c>
      <c r="D121" s="525">
        <v>240</v>
      </c>
      <c r="E121" s="416">
        <f>D121*$H$16</f>
        <v>3243.2400000000002</v>
      </c>
      <c r="F121" s="501">
        <f>ROUND(E121*1.25,0)</f>
        <v>4054</v>
      </c>
      <c r="G121" s="861">
        <f>F121*1.2</f>
        <v>4864.8</v>
      </c>
      <c r="H121" s="457"/>
    </row>
    <row r="122" spans="1:8" s="116" customFormat="1" ht="15.75">
      <c r="A122" s="1069"/>
      <c r="B122" s="21"/>
      <c r="C122" s="142" t="s">
        <v>658</v>
      </c>
      <c r="D122" s="30"/>
      <c r="E122" s="306"/>
      <c r="F122" s="307"/>
      <c r="G122" s="322"/>
      <c r="H122" s="457"/>
    </row>
    <row r="123" spans="1:8" s="116" customFormat="1" ht="12.75">
      <c r="A123" s="1069"/>
      <c r="B123" s="21"/>
      <c r="C123" s="227" t="s">
        <v>328</v>
      </c>
      <c r="D123" s="30">
        <v>50</v>
      </c>
      <c r="E123" s="306">
        <f aca="true" t="shared" si="9" ref="E123:E129">D123*$H$17</f>
        <v>622.65</v>
      </c>
      <c r="F123" s="307">
        <f aca="true" t="shared" si="10" ref="F123:F129">ROUND(E123*1.25,0)</f>
        <v>778</v>
      </c>
      <c r="G123" s="322">
        <f aca="true" t="shared" si="11" ref="G123:G129">F123*1.2</f>
        <v>933.5999999999999</v>
      </c>
      <c r="H123" s="457"/>
    </row>
    <row r="124" spans="1:8" s="116" customFormat="1" ht="12.75">
      <c r="A124" s="1069"/>
      <c r="B124" s="21"/>
      <c r="C124" s="907" t="s">
        <v>706</v>
      </c>
      <c r="D124" s="26">
        <v>45</v>
      </c>
      <c r="E124" s="306">
        <f t="shared" si="9"/>
        <v>560.385</v>
      </c>
      <c r="F124" s="371">
        <f t="shared" si="10"/>
        <v>700</v>
      </c>
      <c r="G124" s="372">
        <f t="shared" si="11"/>
        <v>840</v>
      </c>
      <c r="H124" s="457"/>
    </row>
    <row r="125" spans="1:8" s="116" customFormat="1" ht="12.75">
      <c r="A125" s="1069"/>
      <c r="B125" s="21"/>
      <c r="C125" s="907" t="s">
        <v>51</v>
      </c>
      <c r="D125" s="26">
        <v>120</v>
      </c>
      <c r="E125" s="306">
        <f t="shared" si="9"/>
        <v>1494.36</v>
      </c>
      <c r="F125" s="371">
        <f t="shared" si="10"/>
        <v>1868</v>
      </c>
      <c r="G125" s="372">
        <f t="shared" si="11"/>
        <v>2241.6</v>
      </c>
      <c r="H125" s="457"/>
    </row>
    <row r="126" spans="1:8" s="116" customFormat="1" ht="12.75">
      <c r="A126" s="1069"/>
      <c r="B126" s="21"/>
      <c r="C126" s="192" t="s">
        <v>129</v>
      </c>
      <c r="D126" s="30">
        <v>45</v>
      </c>
      <c r="E126" s="306">
        <f t="shared" si="9"/>
        <v>560.385</v>
      </c>
      <c r="F126" s="307">
        <f t="shared" si="10"/>
        <v>700</v>
      </c>
      <c r="G126" s="322">
        <f t="shared" si="11"/>
        <v>840</v>
      </c>
      <c r="H126" s="457"/>
    </row>
    <row r="127" spans="1:8" s="116" customFormat="1" ht="12.75">
      <c r="A127" s="1069"/>
      <c r="B127" s="21"/>
      <c r="C127" s="192" t="s">
        <v>199</v>
      </c>
      <c r="D127" s="30">
        <v>50</v>
      </c>
      <c r="E127" s="306">
        <f t="shared" si="9"/>
        <v>622.65</v>
      </c>
      <c r="F127" s="307">
        <f t="shared" si="10"/>
        <v>778</v>
      </c>
      <c r="G127" s="322">
        <f t="shared" si="11"/>
        <v>933.5999999999999</v>
      </c>
      <c r="H127" s="457"/>
    </row>
    <row r="128" spans="1:8" s="116" customFormat="1" ht="15" customHeight="1">
      <c r="A128" s="1069"/>
      <c r="B128" s="21"/>
      <c r="C128" s="192" t="s">
        <v>97</v>
      </c>
      <c r="D128" s="30">
        <v>35</v>
      </c>
      <c r="E128" s="306">
        <f t="shared" si="9"/>
        <v>435.85499999999996</v>
      </c>
      <c r="F128" s="307">
        <f t="shared" si="10"/>
        <v>545</v>
      </c>
      <c r="G128" s="322">
        <f t="shared" si="11"/>
        <v>654</v>
      </c>
      <c r="H128" s="457"/>
    </row>
    <row r="129" spans="1:8" s="116" customFormat="1" ht="15" customHeight="1">
      <c r="A129" s="1069"/>
      <c r="B129" s="21"/>
      <c r="C129" s="192" t="s">
        <v>222</v>
      </c>
      <c r="D129" s="30">
        <v>50</v>
      </c>
      <c r="E129" s="306">
        <f t="shared" si="9"/>
        <v>622.65</v>
      </c>
      <c r="F129" s="307">
        <f t="shared" si="10"/>
        <v>778</v>
      </c>
      <c r="G129" s="322">
        <f t="shared" si="11"/>
        <v>933.5999999999999</v>
      </c>
      <c r="H129" s="457"/>
    </row>
    <row r="130" spans="1:8" s="116" customFormat="1" ht="15.75">
      <c r="A130" s="1069"/>
      <c r="B130" s="21"/>
      <c r="C130" s="181" t="s">
        <v>711</v>
      </c>
      <c r="D130" s="23"/>
      <c r="E130" s="306"/>
      <c r="F130" s="307"/>
      <c r="G130" s="322"/>
      <c r="H130" s="467"/>
    </row>
    <row r="131" spans="1:8" s="116" customFormat="1" ht="12.75">
      <c r="A131" s="1122"/>
      <c r="B131" s="21"/>
      <c r="C131" s="192" t="s">
        <v>712</v>
      </c>
      <c r="D131" s="23">
        <v>170</v>
      </c>
      <c r="E131" s="306">
        <f>D131*$H$18</f>
        <v>2224.11</v>
      </c>
      <c r="F131" s="307">
        <f>ROUND(E131*1.25,0)</f>
        <v>2780</v>
      </c>
      <c r="G131" s="322">
        <f>F131*1.2</f>
        <v>3336</v>
      </c>
      <c r="H131" s="467"/>
    </row>
    <row r="132" spans="1:8" s="116" customFormat="1" ht="13.5" thickBot="1">
      <c r="A132" s="1071"/>
      <c r="B132" s="72"/>
      <c r="C132" s="143" t="s">
        <v>713</v>
      </c>
      <c r="D132" s="75">
        <v>590</v>
      </c>
      <c r="E132" s="306">
        <f>D132*$H$18</f>
        <v>7718.970000000001</v>
      </c>
      <c r="F132" s="327">
        <f>ROUND(E132*1.25,0)</f>
        <v>9649</v>
      </c>
      <c r="G132" s="322">
        <f>F132*1.2</f>
        <v>11578.8</v>
      </c>
      <c r="H132" s="467"/>
    </row>
    <row r="133" spans="1:8" s="116" customFormat="1" ht="63" customHeight="1" thickBot="1">
      <c r="A133" s="1117" t="s">
        <v>311</v>
      </c>
      <c r="B133" s="67" t="s">
        <v>620</v>
      </c>
      <c r="C133" s="187"/>
      <c r="D133" s="99"/>
      <c r="E133" s="102"/>
      <c r="F133" s="313"/>
      <c r="G133" s="331"/>
      <c r="H133" s="466"/>
    </row>
    <row r="134" spans="1:8" s="116" customFormat="1" ht="15.75">
      <c r="A134" s="1069"/>
      <c r="B134" s="20"/>
      <c r="C134" s="194" t="s">
        <v>699</v>
      </c>
      <c r="D134" s="26"/>
      <c r="E134" s="306"/>
      <c r="F134" s="501"/>
      <c r="G134" s="322"/>
      <c r="H134" s="457"/>
    </row>
    <row r="135" spans="1:8" s="116" customFormat="1" ht="12.75">
      <c r="A135" s="1069"/>
      <c r="B135" s="20"/>
      <c r="C135" s="143" t="s">
        <v>622</v>
      </c>
      <c r="D135" s="26">
        <v>260</v>
      </c>
      <c r="E135" s="306">
        <f aca="true" t="shared" si="12" ref="E135:E148">D135*$H$16</f>
        <v>3513.51</v>
      </c>
      <c r="F135" s="501">
        <f aca="true" t="shared" si="13" ref="F135:F148">ROUND(E135*1.25,0)</f>
        <v>4392</v>
      </c>
      <c r="G135" s="322">
        <f aca="true" t="shared" si="14" ref="G135:G148">F135*1.2</f>
        <v>5270.4</v>
      </c>
      <c r="H135" s="457"/>
    </row>
    <row r="136" spans="1:8" s="116" customFormat="1" ht="15.75" customHeight="1">
      <c r="A136" s="1069"/>
      <c r="B136" s="20"/>
      <c r="C136" s="143" t="s">
        <v>621</v>
      </c>
      <c r="D136" s="26">
        <v>100</v>
      </c>
      <c r="E136" s="306">
        <f t="shared" si="12"/>
        <v>1351.3500000000001</v>
      </c>
      <c r="F136" s="501">
        <f t="shared" si="13"/>
        <v>1689</v>
      </c>
      <c r="G136" s="322">
        <f t="shared" si="14"/>
        <v>2026.8</v>
      </c>
      <c r="H136" s="457"/>
    </row>
    <row r="137" spans="1:8" s="116" customFormat="1" ht="12.75">
      <c r="A137" s="1069"/>
      <c r="B137" s="20"/>
      <c r="C137" s="143" t="s">
        <v>623</v>
      </c>
      <c r="D137" s="26">
        <v>65</v>
      </c>
      <c r="E137" s="306">
        <f t="shared" si="12"/>
        <v>878.3775</v>
      </c>
      <c r="F137" s="501">
        <f t="shared" si="13"/>
        <v>1098</v>
      </c>
      <c r="G137" s="322">
        <f t="shared" si="14"/>
        <v>1317.6</v>
      </c>
      <c r="H137" s="457"/>
    </row>
    <row r="138" spans="1:8" s="116" customFormat="1" ht="12.75">
      <c r="A138" s="1069"/>
      <c r="B138" s="20"/>
      <c r="C138" s="143" t="s">
        <v>624</v>
      </c>
      <c r="D138" s="26">
        <v>50</v>
      </c>
      <c r="E138" s="306">
        <f t="shared" si="12"/>
        <v>675.6750000000001</v>
      </c>
      <c r="F138" s="501">
        <f t="shared" si="13"/>
        <v>845</v>
      </c>
      <c r="G138" s="322">
        <f t="shared" si="14"/>
        <v>1014</v>
      </c>
      <c r="H138" s="457"/>
    </row>
    <row r="139" spans="1:8" s="116" customFormat="1" ht="12.75">
      <c r="A139" s="1069"/>
      <c r="B139" s="20"/>
      <c r="C139" s="143" t="s">
        <v>691</v>
      </c>
      <c r="D139" s="26">
        <v>125</v>
      </c>
      <c r="E139" s="306">
        <f t="shared" si="12"/>
        <v>1689.1875</v>
      </c>
      <c r="F139" s="501">
        <f t="shared" si="13"/>
        <v>2111</v>
      </c>
      <c r="G139" s="322">
        <f t="shared" si="14"/>
        <v>2533.2</v>
      </c>
      <c r="H139" s="457"/>
    </row>
    <row r="140" spans="1:8" s="116" customFormat="1" ht="14.25" customHeight="1">
      <c r="A140" s="1069"/>
      <c r="B140" s="20"/>
      <c r="C140" s="143" t="s">
        <v>749</v>
      </c>
      <c r="D140" s="73">
        <v>90</v>
      </c>
      <c r="E140" s="306">
        <f t="shared" si="12"/>
        <v>1216.2150000000001</v>
      </c>
      <c r="F140" s="307">
        <f t="shared" si="13"/>
        <v>1520</v>
      </c>
      <c r="G140" s="322">
        <f t="shared" si="14"/>
        <v>1824</v>
      </c>
      <c r="H140" s="457"/>
    </row>
    <row r="141" spans="1:8" s="116" customFormat="1" ht="12.75">
      <c r="A141" s="1069"/>
      <c r="B141" s="20"/>
      <c r="C141" s="192" t="s">
        <v>625</v>
      </c>
      <c r="D141" s="26">
        <v>195</v>
      </c>
      <c r="E141" s="306">
        <f t="shared" si="12"/>
        <v>2635.1325</v>
      </c>
      <c r="F141" s="307">
        <f t="shared" si="13"/>
        <v>3294</v>
      </c>
      <c r="G141" s="322">
        <f t="shared" si="14"/>
        <v>3952.7999999999997</v>
      </c>
      <c r="H141" s="457"/>
    </row>
    <row r="142" spans="1:8" s="116" customFormat="1" ht="12.75">
      <c r="A142" s="1069"/>
      <c r="B142" s="20"/>
      <c r="C142" s="192" t="s">
        <v>142</v>
      </c>
      <c r="D142" s="26">
        <v>165</v>
      </c>
      <c r="E142" s="306">
        <f t="shared" si="12"/>
        <v>2229.7275</v>
      </c>
      <c r="F142" s="307">
        <f t="shared" si="13"/>
        <v>2787</v>
      </c>
      <c r="G142" s="322">
        <f t="shared" si="14"/>
        <v>3344.4</v>
      </c>
      <c r="H142" s="457"/>
    </row>
    <row r="143" spans="1:8" s="116" customFormat="1" ht="12.75">
      <c r="A143" s="1069"/>
      <c r="B143" s="20"/>
      <c r="C143" s="192" t="s">
        <v>984</v>
      </c>
      <c r="D143" s="26">
        <v>280</v>
      </c>
      <c r="E143" s="306">
        <f t="shared" si="12"/>
        <v>3783.78</v>
      </c>
      <c r="F143" s="307">
        <f t="shared" si="13"/>
        <v>4730</v>
      </c>
      <c r="G143" s="322">
        <f t="shared" si="14"/>
        <v>5676</v>
      </c>
      <c r="H143" s="457"/>
    </row>
    <row r="144" spans="1:8" s="116" customFormat="1" ht="12.75">
      <c r="A144" s="1069"/>
      <c r="B144" s="20"/>
      <c r="C144" s="192" t="s">
        <v>985</v>
      </c>
      <c r="D144" s="26">
        <v>60</v>
      </c>
      <c r="E144" s="306">
        <f t="shared" si="12"/>
        <v>810.8100000000001</v>
      </c>
      <c r="F144" s="307">
        <f t="shared" si="13"/>
        <v>1014</v>
      </c>
      <c r="G144" s="322">
        <f t="shared" si="14"/>
        <v>1216.8</v>
      </c>
      <c r="H144" s="457"/>
    </row>
    <row r="145" spans="1:8" s="116" customFormat="1" ht="12.75">
      <c r="A145" s="1069"/>
      <c r="B145" s="20"/>
      <c r="C145" s="192" t="s">
        <v>986</v>
      </c>
      <c r="D145" s="26">
        <v>60</v>
      </c>
      <c r="E145" s="306">
        <f t="shared" si="12"/>
        <v>810.8100000000001</v>
      </c>
      <c r="F145" s="307">
        <f t="shared" si="13"/>
        <v>1014</v>
      </c>
      <c r="G145" s="322">
        <f t="shared" si="14"/>
        <v>1216.8</v>
      </c>
      <c r="H145" s="457"/>
    </row>
    <row r="146" spans="1:8" s="116" customFormat="1" ht="12.75">
      <c r="A146" s="1069"/>
      <c r="B146" s="20"/>
      <c r="C146" s="192" t="s">
        <v>102</v>
      </c>
      <c r="D146" s="26">
        <v>125</v>
      </c>
      <c r="E146" s="306">
        <f t="shared" si="12"/>
        <v>1689.1875</v>
      </c>
      <c r="F146" s="307">
        <f t="shared" si="13"/>
        <v>2111</v>
      </c>
      <c r="G146" s="322">
        <f t="shared" si="14"/>
        <v>2533.2</v>
      </c>
      <c r="H146" s="457"/>
    </row>
    <row r="147" spans="1:8" s="116" customFormat="1" ht="12.75">
      <c r="A147" s="1069"/>
      <c r="B147" s="20"/>
      <c r="C147" s="192" t="s">
        <v>970</v>
      </c>
      <c r="D147" s="26">
        <v>130</v>
      </c>
      <c r="E147" s="306">
        <f t="shared" si="12"/>
        <v>1756.755</v>
      </c>
      <c r="F147" s="307">
        <f t="shared" si="13"/>
        <v>2196</v>
      </c>
      <c r="G147" s="322">
        <f t="shared" si="14"/>
        <v>2635.2</v>
      </c>
      <c r="H147" s="457"/>
    </row>
    <row r="148" spans="1:8" s="116" customFormat="1" ht="12.75">
      <c r="A148" s="1069"/>
      <c r="B148" s="20"/>
      <c r="C148" s="143" t="s">
        <v>626</v>
      </c>
      <c r="D148" s="26">
        <v>100</v>
      </c>
      <c r="E148" s="306">
        <f t="shared" si="12"/>
        <v>1351.3500000000001</v>
      </c>
      <c r="F148" s="307">
        <f t="shared" si="13"/>
        <v>1689</v>
      </c>
      <c r="G148" s="322">
        <f t="shared" si="14"/>
        <v>2026.8</v>
      </c>
      <c r="H148" s="457"/>
    </row>
    <row r="149" spans="1:8" s="116" customFormat="1" ht="15.75">
      <c r="A149" s="1069"/>
      <c r="B149" s="20"/>
      <c r="C149" s="190" t="s">
        <v>701</v>
      </c>
      <c r="D149" s="26"/>
      <c r="E149" s="306"/>
      <c r="F149" s="307"/>
      <c r="G149" s="322"/>
      <c r="H149" s="457"/>
    </row>
    <row r="150" spans="1:8" s="116" customFormat="1" ht="13.5" customHeight="1">
      <c r="A150" s="1069"/>
      <c r="B150" s="20"/>
      <c r="C150" s="192" t="s">
        <v>702</v>
      </c>
      <c r="D150" s="26">
        <v>350</v>
      </c>
      <c r="E150" s="306">
        <f>D150*$H$16</f>
        <v>4729.725</v>
      </c>
      <c r="F150" s="307">
        <f>ROUND(E150*1.25,0)</f>
        <v>5912</v>
      </c>
      <c r="G150" s="322">
        <f>F150*1.2</f>
        <v>7094.4</v>
      </c>
      <c r="H150" s="457"/>
    </row>
    <row r="151" spans="1:8" s="116" customFormat="1" ht="26.25" customHeight="1">
      <c r="A151" s="1069"/>
      <c r="B151" s="20"/>
      <c r="C151" s="551" t="s">
        <v>717</v>
      </c>
      <c r="D151" s="525"/>
      <c r="E151" s="416"/>
      <c r="F151" s="501"/>
      <c r="G151" s="861"/>
      <c r="H151" s="457"/>
    </row>
    <row r="152" spans="1:8" s="116" customFormat="1" ht="13.5" customHeight="1">
      <c r="A152" s="1069"/>
      <c r="B152" s="20"/>
      <c r="C152" s="866" t="s">
        <v>857</v>
      </c>
      <c r="D152" s="525">
        <v>240</v>
      </c>
      <c r="E152" s="416">
        <f>D152*$H$16</f>
        <v>3243.2400000000002</v>
      </c>
      <c r="F152" s="501">
        <f>ROUND(E152*1.25,0)</f>
        <v>4054</v>
      </c>
      <c r="G152" s="861">
        <f>F152*1.2</f>
        <v>4864.8</v>
      </c>
      <c r="H152" s="457"/>
    </row>
    <row r="153" spans="1:8" s="116" customFormat="1" ht="13.5" customHeight="1">
      <c r="A153" s="1069"/>
      <c r="B153" s="20"/>
      <c r="C153" s="866" t="s">
        <v>858</v>
      </c>
      <c r="D153" s="525">
        <v>240</v>
      </c>
      <c r="E153" s="416">
        <f>D153*$H$16</f>
        <v>3243.2400000000002</v>
      </c>
      <c r="F153" s="501">
        <f>ROUND(E153*1.25,0)</f>
        <v>4054</v>
      </c>
      <c r="G153" s="861">
        <f>F153*1.2</f>
        <v>4864.8</v>
      </c>
      <c r="H153" s="457"/>
    </row>
    <row r="154" spans="1:8" s="116" customFormat="1" ht="11.25" customHeight="1">
      <c r="A154" s="1069"/>
      <c r="B154" s="20"/>
      <c r="C154" s="866" t="s">
        <v>859</v>
      </c>
      <c r="D154" s="525">
        <v>240</v>
      </c>
      <c r="E154" s="416">
        <f>D154*$H$16</f>
        <v>3243.2400000000002</v>
      </c>
      <c r="F154" s="501">
        <f>ROUND(E154*1.25,0)</f>
        <v>4054</v>
      </c>
      <c r="G154" s="861">
        <f>F154*1.2</f>
        <v>4864.8</v>
      </c>
      <c r="H154" s="457"/>
    </row>
    <row r="155" spans="1:8" s="116" customFormat="1" ht="24.75" customHeight="1">
      <c r="A155" s="1069"/>
      <c r="B155" s="20"/>
      <c r="C155" s="551" t="s">
        <v>718</v>
      </c>
      <c r="D155" s="525"/>
      <c r="E155" s="416"/>
      <c r="F155" s="501"/>
      <c r="G155" s="861"/>
      <c r="H155" s="457"/>
    </row>
    <row r="156" spans="1:8" s="116" customFormat="1" ht="12" customHeight="1">
      <c r="A156" s="1069"/>
      <c r="B156" s="20"/>
      <c r="C156" s="866" t="s">
        <v>857</v>
      </c>
      <c r="D156" s="525">
        <v>240</v>
      </c>
      <c r="E156" s="416">
        <f>D156*$H$16</f>
        <v>3243.2400000000002</v>
      </c>
      <c r="F156" s="501">
        <f>ROUND(E156*1.25,0)</f>
        <v>4054</v>
      </c>
      <c r="G156" s="861">
        <f>F156*1.2</f>
        <v>4864.8</v>
      </c>
      <c r="H156" s="457"/>
    </row>
    <row r="157" spans="1:8" s="116" customFormat="1" ht="12" customHeight="1">
      <c r="A157" s="1069"/>
      <c r="B157" s="20"/>
      <c r="C157" s="866" t="s">
        <v>858</v>
      </c>
      <c r="D157" s="525">
        <v>240</v>
      </c>
      <c r="E157" s="416">
        <f>D157*$H$16</f>
        <v>3243.2400000000002</v>
      </c>
      <c r="F157" s="501">
        <f>ROUND(E157*1.25,0)</f>
        <v>4054</v>
      </c>
      <c r="G157" s="861">
        <f>F157*1.2</f>
        <v>4864.8</v>
      </c>
      <c r="H157" s="457"/>
    </row>
    <row r="158" spans="1:8" s="116" customFormat="1" ht="13.5" customHeight="1">
      <c r="A158" s="1069"/>
      <c r="B158" s="20"/>
      <c r="C158" s="866" t="s">
        <v>859</v>
      </c>
      <c r="D158" s="525">
        <v>240</v>
      </c>
      <c r="E158" s="416">
        <f>D158*$H$16</f>
        <v>3243.2400000000002</v>
      </c>
      <c r="F158" s="501">
        <f>ROUND(E158*1.25,0)</f>
        <v>4054</v>
      </c>
      <c r="G158" s="861">
        <f>F158*1.2</f>
        <v>4864.8</v>
      </c>
      <c r="H158" s="457"/>
    </row>
    <row r="159" spans="1:8" s="116" customFormat="1" ht="15.75">
      <c r="A159" s="1069"/>
      <c r="B159" s="20"/>
      <c r="C159" s="133" t="s">
        <v>658</v>
      </c>
      <c r="D159" s="30"/>
      <c r="E159" s="306"/>
      <c r="F159" s="307"/>
      <c r="G159" s="322"/>
      <c r="H159" s="457"/>
    </row>
    <row r="160" spans="1:8" s="116" customFormat="1" ht="12.75">
      <c r="A160" s="1069"/>
      <c r="B160" s="20"/>
      <c r="C160" s="192" t="s">
        <v>328</v>
      </c>
      <c r="D160" s="30">
        <v>50</v>
      </c>
      <c r="E160" s="306">
        <f aca="true" t="shared" si="15" ref="E160:E168">D160*$H$17</f>
        <v>622.65</v>
      </c>
      <c r="F160" s="307">
        <f aca="true" t="shared" si="16" ref="F160:F169">ROUND(E160*1.25,0)</f>
        <v>778</v>
      </c>
      <c r="G160" s="322">
        <f aca="true" t="shared" si="17" ref="G160:G169">F160*1.2</f>
        <v>933.5999999999999</v>
      </c>
      <c r="H160" s="457"/>
    </row>
    <row r="161" spans="1:8" s="116" customFormat="1" ht="12.75">
      <c r="A161" s="1069"/>
      <c r="B161" s="20"/>
      <c r="C161" s="192" t="s">
        <v>706</v>
      </c>
      <c r="D161" s="30">
        <v>45</v>
      </c>
      <c r="E161" s="306">
        <f t="shared" si="15"/>
        <v>560.385</v>
      </c>
      <c r="F161" s="307">
        <f t="shared" si="16"/>
        <v>700</v>
      </c>
      <c r="G161" s="322">
        <f t="shared" si="17"/>
        <v>840</v>
      </c>
      <c r="H161" s="457"/>
    </row>
    <row r="162" spans="1:8" s="116" customFormat="1" ht="12.75">
      <c r="A162" s="1069"/>
      <c r="B162" s="20"/>
      <c r="C162" s="192" t="s">
        <v>51</v>
      </c>
      <c r="D162" s="30">
        <v>120</v>
      </c>
      <c r="E162" s="306">
        <f t="shared" si="15"/>
        <v>1494.36</v>
      </c>
      <c r="F162" s="307">
        <f t="shared" si="16"/>
        <v>1868</v>
      </c>
      <c r="G162" s="322">
        <f t="shared" si="17"/>
        <v>2241.6</v>
      </c>
      <c r="H162" s="457"/>
    </row>
    <row r="163" spans="1:8" s="116" customFormat="1" ht="12.75">
      <c r="A163" s="1069"/>
      <c r="B163" s="20"/>
      <c r="C163" s="192" t="s">
        <v>129</v>
      </c>
      <c r="D163" s="30">
        <v>45</v>
      </c>
      <c r="E163" s="306">
        <f t="shared" si="15"/>
        <v>560.385</v>
      </c>
      <c r="F163" s="307">
        <f t="shared" si="16"/>
        <v>700</v>
      </c>
      <c r="G163" s="322">
        <f t="shared" si="17"/>
        <v>840</v>
      </c>
      <c r="H163" s="457"/>
    </row>
    <row r="164" spans="1:8" s="116" customFormat="1" ht="12.75">
      <c r="A164" s="1069"/>
      <c r="B164" s="20"/>
      <c r="C164" s="192" t="s">
        <v>199</v>
      </c>
      <c r="D164" s="30">
        <v>50</v>
      </c>
      <c r="E164" s="306">
        <f t="shared" si="15"/>
        <v>622.65</v>
      </c>
      <c r="F164" s="307">
        <f t="shared" si="16"/>
        <v>778</v>
      </c>
      <c r="G164" s="322">
        <f t="shared" si="17"/>
        <v>933.5999999999999</v>
      </c>
      <c r="H164" s="457"/>
    </row>
    <row r="165" spans="1:8" s="116" customFormat="1" ht="12.75">
      <c r="A165" s="1069"/>
      <c r="B165" s="20"/>
      <c r="C165" s="192" t="s">
        <v>627</v>
      </c>
      <c r="D165" s="30">
        <v>50</v>
      </c>
      <c r="E165" s="306">
        <f t="shared" si="15"/>
        <v>622.65</v>
      </c>
      <c r="F165" s="307">
        <f t="shared" si="16"/>
        <v>778</v>
      </c>
      <c r="G165" s="322">
        <f t="shared" si="17"/>
        <v>933.5999999999999</v>
      </c>
      <c r="H165" s="457"/>
    </row>
    <row r="166" spans="1:8" s="116" customFormat="1" ht="14.25" customHeight="1">
      <c r="A166" s="1069"/>
      <c r="B166" s="20"/>
      <c r="C166" s="192" t="s">
        <v>160</v>
      </c>
      <c r="D166" s="30">
        <v>120</v>
      </c>
      <c r="E166" s="306">
        <f t="shared" si="15"/>
        <v>1494.36</v>
      </c>
      <c r="F166" s="307">
        <f t="shared" si="16"/>
        <v>1868</v>
      </c>
      <c r="G166" s="322">
        <f t="shared" si="17"/>
        <v>2241.6</v>
      </c>
      <c r="H166" s="457"/>
    </row>
    <row r="167" spans="1:8" s="116" customFormat="1" ht="14.25" customHeight="1">
      <c r="A167" s="1122"/>
      <c r="B167" s="20"/>
      <c r="C167" s="192" t="s">
        <v>222</v>
      </c>
      <c r="D167" s="30">
        <v>50</v>
      </c>
      <c r="E167" s="306">
        <f t="shared" si="15"/>
        <v>622.65</v>
      </c>
      <c r="F167" s="307">
        <f t="shared" si="16"/>
        <v>778</v>
      </c>
      <c r="G167" s="322">
        <f t="shared" si="17"/>
        <v>933.5999999999999</v>
      </c>
      <c r="H167" s="457"/>
    </row>
    <row r="168" spans="1:8" s="116" customFormat="1" ht="14.25" customHeight="1">
      <c r="A168" s="1122"/>
      <c r="B168" s="20"/>
      <c r="C168" s="192" t="s">
        <v>130</v>
      </c>
      <c r="D168" s="30">
        <v>50</v>
      </c>
      <c r="E168" s="306">
        <f t="shared" si="15"/>
        <v>622.65</v>
      </c>
      <c r="F168" s="307">
        <f t="shared" si="16"/>
        <v>778</v>
      </c>
      <c r="G168" s="322">
        <f t="shared" si="17"/>
        <v>933.5999999999999</v>
      </c>
      <c r="H168" s="457"/>
    </row>
    <row r="169" spans="1:8" s="116" customFormat="1" ht="12.75" customHeight="1" thickBot="1">
      <c r="A169" s="1071"/>
      <c r="B169" s="46"/>
      <c r="C169" s="192" t="s">
        <v>629</v>
      </c>
      <c r="D169" s="30">
        <v>100</v>
      </c>
      <c r="E169" s="306">
        <f>D169*H16</f>
        <v>1351.3500000000001</v>
      </c>
      <c r="F169" s="307">
        <f t="shared" si="16"/>
        <v>1689</v>
      </c>
      <c r="G169" s="322">
        <f t="shared" si="17"/>
        <v>2026.8</v>
      </c>
      <c r="H169" s="457"/>
    </row>
    <row r="170" spans="1:8" s="116" customFormat="1" ht="13.5" thickBot="1">
      <c r="A170" s="1117" t="s">
        <v>312</v>
      </c>
      <c r="B170" s="1126" t="s">
        <v>628</v>
      </c>
      <c r="C170" s="233"/>
      <c r="D170" s="99"/>
      <c r="E170" s="102"/>
      <c r="F170" s="313"/>
      <c r="G170" s="331"/>
      <c r="H170" s="466"/>
    </row>
    <row r="171" spans="1:8" s="116" customFormat="1" ht="15.75">
      <c r="A171" s="1069"/>
      <c r="B171" s="1127"/>
      <c r="C171" s="190" t="s">
        <v>701</v>
      </c>
      <c r="D171" s="26"/>
      <c r="E171" s="306"/>
      <c r="F171" s="307"/>
      <c r="G171" s="366"/>
      <c r="H171" s="457"/>
    </row>
    <row r="172" spans="1:8" s="116" customFormat="1" ht="15.75" customHeight="1">
      <c r="A172" s="1069"/>
      <c r="B172" s="1127"/>
      <c r="C172" s="192" t="s">
        <v>702</v>
      </c>
      <c r="D172" s="26">
        <v>350</v>
      </c>
      <c r="E172" s="306">
        <f>D172*$H$16</f>
        <v>4729.725</v>
      </c>
      <c r="F172" s="307">
        <f>ROUND(E172*1.25,0)</f>
        <v>5912</v>
      </c>
      <c r="G172" s="366">
        <f>F172*1.2</f>
        <v>7094.4</v>
      </c>
      <c r="H172" s="457"/>
    </row>
    <row r="173" spans="1:8" s="116" customFormat="1" ht="27" customHeight="1">
      <c r="A173" s="1069"/>
      <c r="B173" s="1127"/>
      <c r="C173" s="551" t="s">
        <v>717</v>
      </c>
      <c r="D173" s="525"/>
      <c r="E173" s="416"/>
      <c r="F173" s="501"/>
      <c r="G173" s="862"/>
      <c r="H173" s="457"/>
    </row>
    <row r="174" spans="1:8" s="116" customFormat="1" ht="13.5" customHeight="1">
      <c r="A174" s="1069"/>
      <c r="B174" s="1127"/>
      <c r="C174" s="866" t="s">
        <v>857</v>
      </c>
      <c r="D174" s="525">
        <v>240</v>
      </c>
      <c r="E174" s="416">
        <f>D174*$H$16</f>
        <v>3243.2400000000002</v>
      </c>
      <c r="F174" s="501">
        <f>ROUND(E174*1.25,0)</f>
        <v>4054</v>
      </c>
      <c r="G174" s="862">
        <f>F174*1.2</f>
        <v>4864.8</v>
      </c>
      <c r="H174" s="457"/>
    </row>
    <row r="175" spans="1:8" s="116" customFormat="1" ht="13.5" customHeight="1">
      <c r="A175" s="1069"/>
      <c r="B175" s="1127"/>
      <c r="C175" s="866" t="s">
        <v>858</v>
      </c>
      <c r="D175" s="525">
        <v>240</v>
      </c>
      <c r="E175" s="416">
        <f>D175*$H$16</f>
        <v>3243.2400000000002</v>
      </c>
      <c r="F175" s="501">
        <f>ROUND(E175*1.25,0)</f>
        <v>4054</v>
      </c>
      <c r="G175" s="862">
        <f>F175*1.2</f>
        <v>4864.8</v>
      </c>
      <c r="H175" s="457"/>
    </row>
    <row r="176" spans="1:8" s="116" customFormat="1" ht="11.25" customHeight="1">
      <c r="A176" s="1069"/>
      <c r="B176" s="1127"/>
      <c r="C176" s="866" t="s">
        <v>859</v>
      </c>
      <c r="D176" s="525">
        <v>240</v>
      </c>
      <c r="E176" s="416">
        <f>D176*$H$16</f>
        <v>3243.2400000000002</v>
      </c>
      <c r="F176" s="501">
        <f>ROUND(E176*1.25,0)</f>
        <v>4054</v>
      </c>
      <c r="G176" s="862">
        <f>F176*1.2</f>
        <v>4864.8</v>
      </c>
      <c r="H176" s="457"/>
    </row>
    <row r="177" spans="1:8" s="116" customFormat="1" ht="25.5" customHeight="1">
      <c r="A177" s="1069"/>
      <c r="B177" s="1127"/>
      <c r="C177" s="551" t="s">
        <v>718</v>
      </c>
      <c r="D177" s="525"/>
      <c r="E177" s="416"/>
      <c r="F177" s="501"/>
      <c r="G177" s="862"/>
      <c r="H177" s="457"/>
    </row>
    <row r="178" spans="1:8" s="116" customFormat="1" ht="14.25" customHeight="1">
      <c r="A178" s="1069"/>
      <c r="B178" s="1127"/>
      <c r="C178" s="866" t="s">
        <v>857</v>
      </c>
      <c r="D178" s="525">
        <v>240</v>
      </c>
      <c r="E178" s="416">
        <f>D178*$H$16</f>
        <v>3243.2400000000002</v>
      </c>
      <c r="F178" s="501">
        <f>ROUND(E178*1.25,0)</f>
        <v>4054</v>
      </c>
      <c r="G178" s="862">
        <f>F178*1.2</f>
        <v>4864.8</v>
      </c>
      <c r="H178" s="457"/>
    </row>
    <row r="179" spans="1:8" s="116" customFormat="1" ht="14.25" customHeight="1">
      <c r="A179" s="1069"/>
      <c r="B179" s="1127"/>
      <c r="C179" s="866" t="s">
        <v>858</v>
      </c>
      <c r="D179" s="525">
        <v>240</v>
      </c>
      <c r="E179" s="416">
        <f>D179*$H$16</f>
        <v>3243.2400000000002</v>
      </c>
      <c r="F179" s="501">
        <f>ROUND(E179*1.25,0)</f>
        <v>4054</v>
      </c>
      <c r="G179" s="862">
        <f>F179*1.2</f>
        <v>4864.8</v>
      </c>
      <c r="H179" s="457"/>
    </row>
    <row r="180" spans="1:8" s="116" customFormat="1" ht="13.5" customHeight="1">
      <c r="A180" s="1069"/>
      <c r="B180" s="1127"/>
      <c r="C180" s="866" t="s">
        <v>859</v>
      </c>
      <c r="D180" s="525">
        <v>240</v>
      </c>
      <c r="E180" s="416">
        <f>D180*$H$16</f>
        <v>3243.2400000000002</v>
      </c>
      <c r="F180" s="501">
        <f>ROUND(E180*1.25,0)</f>
        <v>4054</v>
      </c>
      <c r="G180" s="862">
        <f>F180*1.2</f>
        <v>4864.8</v>
      </c>
      <c r="H180" s="457"/>
    </row>
    <row r="181" spans="1:8" s="116" customFormat="1" ht="13.5" customHeight="1">
      <c r="A181" s="1069"/>
      <c r="B181" s="1127"/>
      <c r="C181" s="142" t="s">
        <v>658</v>
      </c>
      <c r="D181" s="30"/>
      <c r="E181" s="306"/>
      <c r="F181" s="307"/>
      <c r="G181" s="366"/>
      <c r="H181" s="457"/>
    </row>
    <row r="182" spans="1:8" s="116" customFormat="1" ht="12.75">
      <c r="A182" s="1069"/>
      <c r="B182" s="1127"/>
      <c r="C182" s="192" t="s">
        <v>328</v>
      </c>
      <c r="D182" s="30">
        <v>50</v>
      </c>
      <c r="E182" s="306">
        <f aca="true" t="shared" si="18" ref="E182:E188">D182*$H$17</f>
        <v>622.65</v>
      </c>
      <c r="F182" s="307">
        <f aca="true" t="shared" si="19" ref="F182:F188">ROUND(E182*1.25,0)</f>
        <v>778</v>
      </c>
      <c r="G182" s="366">
        <f aca="true" t="shared" si="20" ref="G182:G188">F182*1.2</f>
        <v>933.5999999999999</v>
      </c>
      <c r="H182" s="457"/>
    </row>
    <row r="183" spans="1:8" s="116" customFormat="1" ht="12.75">
      <c r="A183" s="1069"/>
      <c r="B183" s="1127"/>
      <c r="C183" s="192" t="s">
        <v>706</v>
      </c>
      <c r="D183" s="30">
        <v>45</v>
      </c>
      <c r="E183" s="306">
        <f t="shared" si="18"/>
        <v>560.385</v>
      </c>
      <c r="F183" s="307">
        <f t="shared" si="19"/>
        <v>700</v>
      </c>
      <c r="G183" s="366">
        <f t="shared" si="20"/>
        <v>840</v>
      </c>
      <c r="H183" s="457"/>
    </row>
    <row r="184" spans="1:8" s="116" customFormat="1" ht="12.75">
      <c r="A184" s="1069"/>
      <c r="B184" s="1127"/>
      <c r="C184" s="192" t="s">
        <v>51</v>
      </c>
      <c r="D184" s="30">
        <v>120</v>
      </c>
      <c r="E184" s="306">
        <f t="shared" si="18"/>
        <v>1494.36</v>
      </c>
      <c r="F184" s="307">
        <f t="shared" si="19"/>
        <v>1868</v>
      </c>
      <c r="G184" s="366">
        <f t="shared" si="20"/>
        <v>2241.6</v>
      </c>
      <c r="H184" s="457"/>
    </row>
    <row r="185" spans="1:8" s="116" customFormat="1" ht="12.75">
      <c r="A185" s="1069"/>
      <c r="B185" s="1127"/>
      <c r="C185" s="192" t="s">
        <v>129</v>
      </c>
      <c r="D185" s="30">
        <v>45</v>
      </c>
      <c r="E185" s="306">
        <f t="shared" si="18"/>
        <v>560.385</v>
      </c>
      <c r="F185" s="307">
        <f t="shared" si="19"/>
        <v>700</v>
      </c>
      <c r="G185" s="366">
        <f t="shared" si="20"/>
        <v>840</v>
      </c>
      <c r="H185" s="457"/>
    </row>
    <row r="186" spans="1:8" s="116" customFormat="1" ht="12.75">
      <c r="A186" s="1069"/>
      <c r="B186" s="1127"/>
      <c r="C186" s="192" t="s">
        <v>199</v>
      </c>
      <c r="D186" s="30">
        <v>50</v>
      </c>
      <c r="E186" s="306">
        <f t="shared" si="18"/>
        <v>622.65</v>
      </c>
      <c r="F186" s="307">
        <f t="shared" si="19"/>
        <v>778</v>
      </c>
      <c r="G186" s="366">
        <f t="shared" si="20"/>
        <v>933.5999999999999</v>
      </c>
      <c r="H186" s="457"/>
    </row>
    <row r="187" spans="1:8" s="116" customFormat="1" ht="12.75">
      <c r="A187" s="1069"/>
      <c r="B187" s="1127"/>
      <c r="C187" s="192" t="s">
        <v>627</v>
      </c>
      <c r="D187" s="30">
        <v>50</v>
      </c>
      <c r="E187" s="306">
        <f t="shared" si="18"/>
        <v>622.65</v>
      </c>
      <c r="F187" s="307">
        <f t="shared" si="19"/>
        <v>778</v>
      </c>
      <c r="G187" s="366">
        <f t="shared" si="20"/>
        <v>933.5999999999999</v>
      </c>
      <c r="H187" s="457"/>
    </row>
    <row r="188" spans="1:8" s="116" customFormat="1" ht="12.75">
      <c r="A188" s="1069"/>
      <c r="B188" s="1127"/>
      <c r="C188" s="192" t="s">
        <v>97</v>
      </c>
      <c r="D188" s="30">
        <v>35</v>
      </c>
      <c r="E188" s="306">
        <f t="shared" si="18"/>
        <v>435.85499999999996</v>
      </c>
      <c r="F188" s="307">
        <f t="shared" si="19"/>
        <v>545</v>
      </c>
      <c r="G188" s="366">
        <f t="shared" si="20"/>
        <v>654</v>
      </c>
      <c r="H188" s="457"/>
    </row>
    <row r="189" spans="1:8" s="116" customFormat="1" ht="13.5" customHeight="1">
      <c r="A189" s="1069"/>
      <c r="B189" s="1127"/>
      <c r="C189" s="190" t="s">
        <v>711</v>
      </c>
      <c r="D189" s="30"/>
      <c r="E189" s="306"/>
      <c r="F189" s="307"/>
      <c r="G189" s="366"/>
      <c r="H189" s="467"/>
    </row>
    <row r="190" spans="1:8" s="116" customFormat="1" ht="13.5" customHeight="1">
      <c r="A190" s="1122"/>
      <c r="B190" s="1127"/>
      <c r="C190" s="143" t="s">
        <v>712</v>
      </c>
      <c r="D190" s="30">
        <v>170</v>
      </c>
      <c r="E190" s="306">
        <f>D190*H18</f>
        <v>2224.11</v>
      </c>
      <c r="F190" s="307">
        <f>ROUND(E190*1.25,0)</f>
        <v>2780</v>
      </c>
      <c r="G190" s="366">
        <f>F190*1.2</f>
        <v>3336</v>
      </c>
      <c r="H190" s="467"/>
    </row>
    <row r="191" spans="1:8" s="116" customFormat="1" ht="13.5" thickBot="1">
      <c r="A191" s="1071"/>
      <c r="B191" s="1128"/>
      <c r="C191" s="143" t="s">
        <v>713</v>
      </c>
      <c r="D191" s="23">
        <v>590</v>
      </c>
      <c r="E191" s="306">
        <f>D191*$H$18</f>
        <v>7718.970000000001</v>
      </c>
      <c r="F191" s="307">
        <f>ROUND(E191*1.25,0)</f>
        <v>9649</v>
      </c>
      <c r="G191" s="366">
        <f>F191*1.2</f>
        <v>11578.8</v>
      </c>
      <c r="H191" s="467"/>
    </row>
    <row r="192" spans="1:8" s="116" customFormat="1" ht="15.75" customHeight="1" thickBot="1">
      <c r="A192" s="1088" t="s">
        <v>313</v>
      </c>
      <c r="B192" s="48" t="s">
        <v>630</v>
      </c>
      <c r="C192" s="187"/>
      <c r="D192" s="75"/>
      <c r="E192" s="306"/>
      <c r="F192" s="327"/>
      <c r="G192" s="366"/>
      <c r="H192" s="466"/>
    </row>
    <row r="193" spans="1:8" s="116" customFormat="1" ht="15.75">
      <c r="A193" s="1089"/>
      <c r="B193" s="20"/>
      <c r="C193" s="183" t="s">
        <v>700</v>
      </c>
      <c r="D193" s="26"/>
      <c r="E193" s="306"/>
      <c r="F193" s="307"/>
      <c r="G193" s="322"/>
      <c r="H193" s="457"/>
    </row>
    <row r="194" spans="1:8" s="116" customFormat="1" ht="12" customHeight="1">
      <c r="A194" s="1089"/>
      <c r="B194" s="20"/>
      <c r="C194" s="863" t="s">
        <v>870</v>
      </c>
      <c r="D194" s="864">
        <v>20</v>
      </c>
      <c r="E194" s="416">
        <f>D194*$H$16</f>
        <v>270.27</v>
      </c>
      <c r="F194" s="501">
        <f>ROUND(E194*1.25,0)</f>
        <v>338</v>
      </c>
      <c r="G194" s="861">
        <f>F194*1.2</f>
        <v>405.59999999999997</v>
      </c>
      <c r="H194" s="457"/>
    </row>
    <row r="195" spans="1:8" s="116" customFormat="1" ht="10.5" customHeight="1">
      <c r="A195" s="1089"/>
      <c r="B195" s="20"/>
      <c r="C195" s="863" t="s">
        <v>766</v>
      </c>
      <c r="D195" s="864">
        <v>20</v>
      </c>
      <c r="E195" s="416">
        <f>D195*$H$16</f>
        <v>270.27</v>
      </c>
      <c r="F195" s="501">
        <f>ROUND(E195*1.25,0)</f>
        <v>338</v>
      </c>
      <c r="G195" s="861">
        <f>F195*1.2</f>
        <v>405.59999999999997</v>
      </c>
      <c r="H195" s="457"/>
    </row>
    <row r="196" spans="1:8" s="116" customFormat="1" ht="11.25" customHeight="1">
      <c r="A196" s="1089"/>
      <c r="B196" s="20"/>
      <c r="C196" s="863" t="s">
        <v>868</v>
      </c>
      <c r="D196" s="864">
        <v>20</v>
      </c>
      <c r="E196" s="416">
        <f>D196*$H$16</f>
        <v>270.27</v>
      </c>
      <c r="F196" s="501">
        <f>ROUND(E196*1.25,0)</f>
        <v>338</v>
      </c>
      <c r="G196" s="861">
        <f>F196*1.2</f>
        <v>405.59999999999997</v>
      </c>
      <c r="H196" s="457"/>
    </row>
    <row r="197" spans="1:8" s="116" customFormat="1" ht="15.75">
      <c r="A197" s="1089"/>
      <c r="B197" s="20"/>
      <c r="C197" s="141" t="s">
        <v>699</v>
      </c>
      <c r="D197" s="26"/>
      <c r="E197" s="306"/>
      <c r="F197" s="307"/>
      <c r="G197" s="322"/>
      <c r="H197" s="457"/>
    </row>
    <row r="198" spans="1:8" s="116" customFormat="1" ht="12.75">
      <c r="A198" s="1089"/>
      <c r="B198" s="20"/>
      <c r="C198" s="143" t="s">
        <v>516</v>
      </c>
      <c r="D198" s="26">
        <v>110</v>
      </c>
      <c r="E198" s="306">
        <f aca="true" t="shared" si="21" ref="E198:E206">D198*$H$16</f>
        <v>1486.4850000000001</v>
      </c>
      <c r="F198" s="307">
        <f aca="true" t="shared" si="22" ref="F198:F206">ROUND(E198*1.25,0)</f>
        <v>1858</v>
      </c>
      <c r="G198" s="322">
        <f aca="true" t="shared" si="23" ref="G198:G206">F198*1.2</f>
        <v>2229.6</v>
      </c>
      <c r="H198" s="457"/>
    </row>
    <row r="199" spans="1:8" s="116" customFormat="1" ht="12.75">
      <c r="A199" s="1089"/>
      <c r="B199" s="20"/>
      <c r="C199" s="197" t="s">
        <v>693</v>
      </c>
      <c r="D199" s="26">
        <v>80</v>
      </c>
      <c r="E199" s="306">
        <f t="shared" si="21"/>
        <v>1081.08</v>
      </c>
      <c r="F199" s="307">
        <f t="shared" si="22"/>
        <v>1351</v>
      </c>
      <c r="G199" s="322">
        <f t="shared" si="23"/>
        <v>1621.2</v>
      </c>
      <c r="H199" s="457"/>
    </row>
    <row r="200" spans="1:8" s="116" customFormat="1" ht="12.75">
      <c r="A200" s="1089"/>
      <c r="B200" s="20"/>
      <c r="C200" s="143" t="s">
        <v>695</v>
      </c>
      <c r="D200" s="26">
        <v>30</v>
      </c>
      <c r="E200" s="306">
        <f t="shared" si="21"/>
        <v>405.40500000000003</v>
      </c>
      <c r="F200" s="307">
        <f t="shared" si="22"/>
        <v>507</v>
      </c>
      <c r="G200" s="322">
        <f t="shared" si="23"/>
        <v>608.4</v>
      </c>
      <c r="H200" s="457"/>
    </row>
    <row r="201" spans="1:8" s="116" customFormat="1" ht="12.75">
      <c r="A201" s="1089"/>
      <c r="B201" s="20"/>
      <c r="C201" s="143" t="s">
        <v>186</v>
      </c>
      <c r="D201" s="26">
        <v>25</v>
      </c>
      <c r="E201" s="306">
        <f t="shared" si="21"/>
        <v>337.83750000000003</v>
      </c>
      <c r="F201" s="307">
        <f t="shared" si="22"/>
        <v>422</v>
      </c>
      <c r="G201" s="322">
        <f t="shared" si="23"/>
        <v>506.4</v>
      </c>
      <c r="H201" s="457"/>
    </row>
    <row r="202" spans="1:8" s="116" customFormat="1" ht="12.75">
      <c r="A202" s="1089"/>
      <c r="B202" s="20"/>
      <c r="C202" s="143" t="s">
        <v>134</v>
      </c>
      <c r="D202" s="26">
        <v>235</v>
      </c>
      <c r="E202" s="306">
        <f t="shared" si="21"/>
        <v>3175.6725</v>
      </c>
      <c r="F202" s="307">
        <f t="shared" si="22"/>
        <v>3970</v>
      </c>
      <c r="G202" s="322">
        <f t="shared" si="23"/>
        <v>4764</v>
      </c>
      <c r="H202" s="457"/>
    </row>
    <row r="203" spans="1:8" s="116" customFormat="1" ht="12.75">
      <c r="A203" s="1089"/>
      <c r="B203" s="20"/>
      <c r="C203" s="143" t="s">
        <v>688</v>
      </c>
      <c r="D203" s="26">
        <v>100</v>
      </c>
      <c r="E203" s="306">
        <f t="shared" si="21"/>
        <v>1351.3500000000001</v>
      </c>
      <c r="F203" s="307">
        <f t="shared" si="22"/>
        <v>1689</v>
      </c>
      <c r="G203" s="322">
        <f t="shared" si="23"/>
        <v>2026.8</v>
      </c>
      <c r="H203" s="457"/>
    </row>
    <row r="204" spans="1:8" s="116" customFormat="1" ht="12.75">
      <c r="A204" s="1089"/>
      <c r="B204" s="20"/>
      <c r="C204" s="143" t="s">
        <v>167</v>
      </c>
      <c r="D204" s="26">
        <v>100</v>
      </c>
      <c r="E204" s="306">
        <f t="shared" si="21"/>
        <v>1351.3500000000001</v>
      </c>
      <c r="F204" s="307">
        <f t="shared" si="22"/>
        <v>1689</v>
      </c>
      <c r="G204" s="322">
        <f t="shared" si="23"/>
        <v>2026.8</v>
      </c>
      <c r="H204" s="457"/>
    </row>
    <row r="205" spans="1:8" s="116" customFormat="1" ht="12.75">
      <c r="A205" s="1089"/>
      <c r="B205" s="20"/>
      <c r="C205" s="143" t="s">
        <v>697</v>
      </c>
      <c r="D205" s="26">
        <v>260</v>
      </c>
      <c r="E205" s="306">
        <f t="shared" si="21"/>
        <v>3513.51</v>
      </c>
      <c r="F205" s="307">
        <f t="shared" si="22"/>
        <v>4392</v>
      </c>
      <c r="G205" s="322">
        <f t="shared" si="23"/>
        <v>5270.4</v>
      </c>
      <c r="H205" s="457"/>
    </row>
    <row r="206" spans="1:8" s="116" customFormat="1" ht="12.75">
      <c r="A206" s="1089"/>
      <c r="B206" s="20"/>
      <c r="C206" s="143" t="s">
        <v>631</v>
      </c>
      <c r="D206" s="26">
        <v>690</v>
      </c>
      <c r="E206" s="306">
        <f t="shared" si="21"/>
        <v>9324.315</v>
      </c>
      <c r="F206" s="307">
        <f t="shared" si="22"/>
        <v>11655</v>
      </c>
      <c r="G206" s="322">
        <f t="shared" si="23"/>
        <v>13986</v>
      </c>
      <c r="H206" s="457"/>
    </row>
    <row r="207" spans="1:8" s="116" customFormat="1" ht="15.75">
      <c r="A207" s="1089"/>
      <c r="B207" s="20"/>
      <c r="C207" s="190" t="s">
        <v>701</v>
      </c>
      <c r="D207" s="26"/>
      <c r="E207" s="306"/>
      <c r="F207" s="307"/>
      <c r="G207" s="322"/>
      <c r="H207" s="457"/>
    </row>
    <row r="208" spans="1:8" s="116" customFormat="1" ht="12.75">
      <c r="A208" s="1089"/>
      <c r="B208" s="20"/>
      <c r="C208" s="192" t="s">
        <v>702</v>
      </c>
      <c r="D208" s="26">
        <v>350</v>
      </c>
      <c r="E208" s="306">
        <f>D208*$H$16</f>
        <v>4729.725</v>
      </c>
      <c r="F208" s="307">
        <f>ROUND(E208*1.25,0)</f>
        <v>5912</v>
      </c>
      <c r="G208" s="322">
        <f>F208*1.2</f>
        <v>7094.4</v>
      </c>
      <c r="H208" s="457"/>
    </row>
    <row r="209" spans="1:8" s="116" customFormat="1" ht="15.75" customHeight="1">
      <c r="A209" s="1089"/>
      <c r="B209" s="20"/>
      <c r="C209" s="192" t="s">
        <v>326</v>
      </c>
      <c r="D209" s="26">
        <v>335</v>
      </c>
      <c r="E209" s="306">
        <f>D209*$H$16</f>
        <v>4527.0225</v>
      </c>
      <c r="F209" s="307">
        <f>ROUND(E209*1.25,0)</f>
        <v>5659</v>
      </c>
      <c r="G209" s="322">
        <f>F209*1.2</f>
        <v>6790.8</v>
      </c>
      <c r="H209" s="457"/>
    </row>
    <row r="210" spans="1:8" s="116" customFormat="1" ht="24" customHeight="1">
      <c r="A210" s="1089"/>
      <c r="B210" s="20"/>
      <c r="C210" s="551" t="s">
        <v>717</v>
      </c>
      <c r="D210" s="525"/>
      <c r="E210" s="416"/>
      <c r="F210" s="501"/>
      <c r="G210" s="861"/>
      <c r="H210" s="457"/>
    </row>
    <row r="211" spans="1:8" s="116" customFormat="1" ht="12.75" customHeight="1">
      <c r="A211" s="1089"/>
      <c r="B211" s="20"/>
      <c r="C211" s="866" t="s">
        <v>857</v>
      </c>
      <c r="D211" s="525">
        <v>240</v>
      </c>
      <c r="E211" s="416">
        <f>D211*$H$16</f>
        <v>3243.2400000000002</v>
      </c>
      <c r="F211" s="501">
        <f>ROUND(E211*1.25,0)</f>
        <v>4054</v>
      </c>
      <c r="G211" s="861">
        <f>F211*1.2</f>
        <v>4864.8</v>
      </c>
      <c r="H211" s="457"/>
    </row>
    <row r="212" spans="1:8" s="116" customFormat="1" ht="12.75" customHeight="1">
      <c r="A212" s="1089"/>
      <c r="B212" s="20"/>
      <c r="C212" s="866" t="s">
        <v>858</v>
      </c>
      <c r="D212" s="525">
        <v>240</v>
      </c>
      <c r="E212" s="416">
        <f>D212*$H$16</f>
        <v>3243.2400000000002</v>
      </c>
      <c r="F212" s="501">
        <f>ROUND(E212*1.25,0)</f>
        <v>4054</v>
      </c>
      <c r="G212" s="861">
        <f>F212*1.2</f>
        <v>4864.8</v>
      </c>
      <c r="H212" s="457"/>
    </row>
    <row r="213" spans="1:8" s="116" customFormat="1" ht="10.5" customHeight="1">
      <c r="A213" s="1089"/>
      <c r="B213" s="20"/>
      <c r="C213" s="866" t="s">
        <v>859</v>
      </c>
      <c r="D213" s="525">
        <v>240</v>
      </c>
      <c r="E213" s="416">
        <f>D213*$H$16</f>
        <v>3243.2400000000002</v>
      </c>
      <c r="F213" s="501">
        <f>ROUND(E213*1.25,0)</f>
        <v>4054</v>
      </c>
      <c r="G213" s="861">
        <f>F213*1.2</f>
        <v>4864.8</v>
      </c>
      <c r="H213" s="457"/>
    </row>
    <row r="214" spans="1:8" s="116" customFormat="1" ht="24.75" customHeight="1">
      <c r="A214" s="1089"/>
      <c r="B214" s="20"/>
      <c r="C214" s="551" t="s">
        <v>718</v>
      </c>
      <c r="D214" s="525"/>
      <c r="E214" s="416"/>
      <c r="F214" s="501"/>
      <c r="G214" s="861"/>
      <c r="H214" s="457"/>
    </row>
    <row r="215" spans="1:8" s="116" customFormat="1" ht="13.5" customHeight="1">
      <c r="A215" s="1089"/>
      <c r="B215" s="20"/>
      <c r="C215" s="866" t="s">
        <v>857</v>
      </c>
      <c r="D215" s="525">
        <v>240</v>
      </c>
      <c r="E215" s="416">
        <f>D215*$H$16</f>
        <v>3243.2400000000002</v>
      </c>
      <c r="F215" s="501">
        <f>ROUND(E215*1.25,0)</f>
        <v>4054</v>
      </c>
      <c r="G215" s="861">
        <f>F215*1.2</f>
        <v>4864.8</v>
      </c>
      <c r="H215" s="457"/>
    </row>
    <row r="216" spans="1:8" s="116" customFormat="1" ht="13.5" customHeight="1">
      <c r="A216" s="1089"/>
      <c r="B216" s="20"/>
      <c r="C216" s="866" t="s">
        <v>858</v>
      </c>
      <c r="D216" s="525">
        <v>240</v>
      </c>
      <c r="E216" s="416">
        <f>D216*$H$16</f>
        <v>3243.2400000000002</v>
      </c>
      <c r="F216" s="501">
        <f>ROUND(E216*1.25,0)</f>
        <v>4054</v>
      </c>
      <c r="G216" s="861">
        <f>F216*1.2</f>
        <v>4864.8</v>
      </c>
      <c r="H216" s="457"/>
    </row>
    <row r="217" spans="1:8" s="116" customFormat="1" ht="13.5" customHeight="1">
      <c r="A217" s="1089"/>
      <c r="B217" s="20"/>
      <c r="C217" s="866" t="s">
        <v>859</v>
      </c>
      <c r="D217" s="525">
        <v>240</v>
      </c>
      <c r="E217" s="416">
        <f>D217*$H$16</f>
        <v>3243.2400000000002</v>
      </c>
      <c r="F217" s="501">
        <f>ROUND(E217*1.25,0)</f>
        <v>4054</v>
      </c>
      <c r="G217" s="861">
        <f>F217*1.2</f>
        <v>4864.8</v>
      </c>
      <c r="H217" s="457"/>
    </row>
    <row r="218" spans="1:8" s="116" customFormat="1" ht="15.75">
      <c r="A218" s="1089"/>
      <c r="B218" s="20"/>
      <c r="C218" s="133" t="s">
        <v>658</v>
      </c>
      <c r="D218" s="36"/>
      <c r="E218" s="306"/>
      <c r="F218" s="307"/>
      <c r="G218" s="322"/>
      <c r="H218" s="457"/>
    </row>
    <row r="219" spans="1:8" s="116" customFormat="1" ht="12.75">
      <c r="A219" s="1089"/>
      <c r="B219" s="20"/>
      <c r="C219" s="143" t="s">
        <v>328</v>
      </c>
      <c r="D219" s="36">
        <v>50</v>
      </c>
      <c r="E219" s="306">
        <f aca="true" t="shared" si="24" ref="E219:E230">D219*$H$17</f>
        <v>622.65</v>
      </c>
      <c r="F219" s="307">
        <f aca="true" t="shared" si="25" ref="F219:F230">ROUND(E219*1.25,0)</f>
        <v>778</v>
      </c>
      <c r="G219" s="322">
        <f aca="true" t="shared" si="26" ref="G219:G230">F219*1.2</f>
        <v>933.5999999999999</v>
      </c>
      <c r="H219" s="457"/>
    </row>
    <row r="220" spans="1:8" s="116" customFormat="1" ht="12.75">
      <c r="A220" s="1089"/>
      <c r="B220" s="20"/>
      <c r="C220" s="143" t="s">
        <v>706</v>
      </c>
      <c r="D220" s="36">
        <v>45</v>
      </c>
      <c r="E220" s="306">
        <f t="shared" si="24"/>
        <v>560.385</v>
      </c>
      <c r="F220" s="307">
        <f t="shared" si="25"/>
        <v>700</v>
      </c>
      <c r="G220" s="322">
        <f t="shared" si="26"/>
        <v>840</v>
      </c>
      <c r="H220" s="457"/>
    </row>
    <row r="221" spans="1:8" s="116" customFormat="1" ht="12.75">
      <c r="A221" s="1089"/>
      <c r="B221" s="20"/>
      <c r="C221" s="234" t="s">
        <v>632</v>
      </c>
      <c r="D221" s="36">
        <v>50</v>
      </c>
      <c r="E221" s="306">
        <f t="shared" si="24"/>
        <v>622.65</v>
      </c>
      <c r="F221" s="307">
        <f t="shared" si="25"/>
        <v>778</v>
      </c>
      <c r="G221" s="322">
        <f t="shared" si="26"/>
        <v>933.5999999999999</v>
      </c>
      <c r="H221" s="457"/>
    </row>
    <row r="222" spans="1:8" s="116" customFormat="1" ht="12.75">
      <c r="A222" s="1089"/>
      <c r="B222" s="20"/>
      <c r="C222" s="143" t="s">
        <v>51</v>
      </c>
      <c r="D222" s="36">
        <v>120</v>
      </c>
      <c r="E222" s="306">
        <f t="shared" si="24"/>
        <v>1494.36</v>
      </c>
      <c r="F222" s="307">
        <f t="shared" si="25"/>
        <v>1868</v>
      </c>
      <c r="G222" s="322">
        <f t="shared" si="26"/>
        <v>2241.6</v>
      </c>
      <c r="H222" s="457"/>
    </row>
    <row r="223" spans="1:8" s="116" customFormat="1" ht="12.75">
      <c r="A223" s="1089"/>
      <c r="B223" s="20"/>
      <c r="C223" s="143" t="s">
        <v>633</v>
      </c>
      <c r="D223" s="36">
        <v>45</v>
      </c>
      <c r="E223" s="306">
        <f t="shared" si="24"/>
        <v>560.385</v>
      </c>
      <c r="F223" s="307">
        <f t="shared" si="25"/>
        <v>700</v>
      </c>
      <c r="G223" s="322">
        <f t="shared" si="26"/>
        <v>840</v>
      </c>
      <c r="H223" s="457"/>
    </row>
    <row r="224" spans="1:8" s="116" customFormat="1" ht="12.75">
      <c r="A224" s="1089"/>
      <c r="B224" s="20"/>
      <c r="C224" s="143" t="s">
        <v>52</v>
      </c>
      <c r="D224" s="36">
        <v>50</v>
      </c>
      <c r="E224" s="306">
        <f t="shared" si="24"/>
        <v>622.65</v>
      </c>
      <c r="F224" s="307">
        <f t="shared" si="25"/>
        <v>778</v>
      </c>
      <c r="G224" s="322">
        <f t="shared" si="26"/>
        <v>933.5999999999999</v>
      </c>
      <c r="H224" s="457"/>
    </row>
    <row r="225" spans="1:8" s="116" customFormat="1" ht="12.75">
      <c r="A225" s="1089"/>
      <c r="B225" s="20"/>
      <c r="C225" s="143" t="s">
        <v>627</v>
      </c>
      <c r="D225" s="36">
        <v>50</v>
      </c>
      <c r="E225" s="306">
        <f t="shared" si="24"/>
        <v>622.65</v>
      </c>
      <c r="F225" s="307">
        <f t="shared" si="25"/>
        <v>778</v>
      </c>
      <c r="G225" s="322">
        <f t="shared" si="26"/>
        <v>933.5999999999999</v>
      </c>
      <c r="H225" s="457"/>
    </row>
    <row r="226" spans="1:8" s="116" customFormat="1" ht="12.75">
      <c r="A226" s="1089"/>
      <c r="B226" s="20"/>
      <c r="C226" s="143" t="s">
        <v>634</v>
      </c>
      <c r="D226" s="36">
        <v>35</v>
      </c>
      <c r="E226" s="306">
        <f t="shared" si="24"/>
        <v>435.85499999999996</v>
      </c>
      <c r="F226" s="307">
        <f t="shared" si="25"/>
        <v>545</v>
      </c>
      <c r="G226" s="322">
        <f t="shared" si="26"/>
        <v>654</v>
      </c>
      <c r="H226" s="457"/>
    </row>
    <row r="227" spans="1:8" s="116" customFormat="1" ht="12.75">
      <c r="A227" s="1089"/>
      <c r="B227" s="20"/>
      <c r="C227" s="143" t="s">
        <v>160</v>
      </c>
      <c r="D227" s="36">
        <v>120</v>
      </c>
      <c r="E227" s="306">
        <f t="shared" si="24"/>
        <v>1494.36</v>
      </c>
      <c r="F227" s="307">
        <f t="shared" si="25"/>
        <v>1868</v>
      </c>
      <c r="G227" s="322">
        <f t="shared" si="26"/>
        <v>2241.6</v>
      </c>
      <c r="H227" s="457"/>
    </row>
    <row r="228" spans="1:8" s="116" customFormat="1" ht="12.75">
      <c r="A228" s="1089"/>
      <c r="B228" s="20"/>
      <c r="C228" s="143" t="s">
        <v>635</v>
      </c>
      <c r="D228" s="36">
        <v>50</v>
      </c>
      <c r="E228" s="306">
        <f t="shared" si="24"/>
        <v>622.65</v>
      </c>
      <c r="F228" s="307">
        <f t="shared" si="25"/>
        <v>778</v>
      </c>
      <c r="G228" s="322">
        <f t="shared" si="26"/>
        <v>933.5999999999999</v>
      </c>
      <c r="H228" s="457"/>
    </row>
    <row r="229" spans="1:8" s="116" customFormat="1" ht="12.75">
      <c r="A229" s="1089"/>
      <c r="B229" s="20"/>
      <c r="C229" s="143" t="s">
        <v>131</v>
      </c>
      <c r="D229" s="30">
        <v>40</v>
      </c>
      <c r="E229" s="306">
        <f t="shared" si="24"/>
        <v>498.12</v>
      </c>
      <c r="F229" s="307">
        <f t="shared" si="25"/>
        <v>623</v>
      </c>
      <c r="G229" s="322">
        <f t="shared" si="26"/>
        <v>747.6</v>
      </c>
      <c r="H229" s="457"/>
    </row>
    <row r="230" spans="1:8" s="116" customFormat="1" ht="14.25" customHeight="1">
      <c r="A230" s="1089"/>
      <c r="B230" s="20"/>
      <c r="C230" s="143" t="s">
        <v>329</v>
      </c>
      <c r="D230" s="23">
        <v>50</v>
      </c>
      <c r="E230" s="306">
        <f t="shared" si="24"/>
        <v>622.65</v>
      </c>
      <c r="F230" s="307">
        <f t="shared" si="25"/>
        <v>778</v>
      </c>
      <c r="G230" s="322">
        <f t="shared" si="26"/>
        <v>933.5999999999999</v>
      </c>
      <c r="H230" s="552"/>
    </row>
    <row r="231" spans="1:8" s="116" customFormat="1" ht="12.75">
      <c r="A231" s="1089"/>
      <c r="B231" s="20"/>
      <c r="C231" s="561" t="s">
        <v>637</v>
      </c>
      <c r="D231" s="23"/>
      <c r="E231" s="306"/>
      <c r="F231" s="307"/>
      <c r="G231" s="322"/>
      <c r="H231" s="457"/>
    </row>
    <row r="232" spans="1:8" s="116" customFormat="1" ht="14.25" customHeight="1">
      <c r="A232" s="1089"/>
      <c r="B232" s="20"/>
      <c r="C232" s="143" t="s">
        <v>328</v>
      </c>
      <c r="D232" s="23">
        <v>50</v>
      </c>
      <c r="E232" s="306">
        <f>D232*$H$17</f>
        <v>622.65</v>
      </c>
      <c r="F232" s="307">
        <f>ROUND(E232*1.25,0)</f>
        <v>778</v>
      </c>
      <c r="G232" s="322">
        <f>F232*1.2</f>
        <v>933.5999999999999</v>
      </c>
      <c r="H232" s="457"/>
    </row>
    <row r="233" spans="1:8" s="116" customFormat="1" ht="12" customHeight="1">
      <c r="A233" s="1089"/>
      <c r="B233" s="20"/>
      <c r="C233" s="143" t="s">
        <v>636</v>
      </c>
      <c r="D233" s="23">
        <v>40</v>
      </c>
      <c r="E233" s="306">
        <f>D233*$H$17</f>
        <v>498.12</v>
      </c>
      <c r="F233" s="307">
        <f>ROUND(E233*1.25,0)</f>
        <v>623</v>
      </c>
      <c r="G233" s="322">
        <f>F233*1.2</f>
        <v>747.6</v>
      </c>
      <c r="H233" s="457"/>
    </row>
    <row r="234" spans="1:8" s="116" customFormat="1" ht="24.75" customHeight="1">
      <c r="A234" s="1089"/>
      <c r="B234" s="20"/>
      <c r="C234" s="143" t="s">
        <v>638</v>
      </c>
      <c r="D234" s="38">
        <v>120</v>
      </c>
      <c r="E234" s="306">
        <f>D234*$H$17</f>
        <v>1494.36</v>
      </c>
      <c r="F234" s="307">
        <f>ROUND(E234*1.25,0)</f>
        <v>1868</v>
      </c>
      <c r="G234" s="322">
        <f>F234*1.2</f>
        <v>2241.6</v>
      </c>
      <c r="H234" s="457"/>
    </row>
    <row r="235" spans="1:8" s="116" customFormat="1" ht="13.5" customHeight="1">
      <c r="A235" s="1089"/>
      <c r="B235" s="20"/>
      <c r="C235" s="141" t="s">
        <v>711</v>
      </c>
      <c r="D235" s="23"/>
      <c r="E235" s="306"/>
      <c r="F235" s="307"/>
      <c r="G235" s="322"/>
      <c r="H235" s="467"/>
    </row>
    <row r="236" spans="1:8" s="116" customFormat="1" ht="13.5" customHeight="1">
      <c r="A236" s="1089"/>
      <c r="B236" s="20"/>
      <c r="C236" s="140" t="s">
        <v>712</v>
      </c>
      <c r="D236" s="23">
        <v>170</v>
      </c>
      <c r="E236" s="306">
        <f>D236*$H$18</f>
        <v>2224.11</v>
      </c>
      <c r="F236" s="307">
        <f>ROUND(E236*1.25,0)</f>
        <v>2780</v>
      </c>
      <c r="G236" s="322">
        <f>F236*1.2</f>
        <v>3336</v>
      </c>
      <c r="H236" s="467"/>
    </row>
    <row r="237" spans="1:8" s="116" customFormat="1" ht="13.5" thickBot="1">
      <c r="A237" s="1090"/>
      <c r="B237" s="46"/>
      <c r="C237" s="143" t="s">
        <v>713</v>
      </c>
      <c r="D237" s="75">
        <v>590</v>
      </c>
      <c r="E237" s="306">
        <f>D237*$H$18</f>
        <v>7718.970000000001</v>
      </c>
      <c r="F237" s="327">
        <f>ROUND(E237*1.25,0)</f>
        <v>9649</v>
      </c>
      <c r="G237" s="322">
        <f>F237*1.2</f>
        <v>11578.8</v>
      </c>
      <c r="H237" s="467"/>
    </row>
    <row r="238" spans="1:8" s="116" customFormat="1" ht="23.25" customHeight="1" thickBot="1">
      <c r="A238" s="1088" t="s">
        <v>314</v>
      </c>
      <c r="B238" s="1126" t="s">
        <v>639</v>
      </c>
      <c r="C238" s="187"/>
      <c r="D238" s="99"/>
      <c r="E238" s="102"/>
      <c r="F238" s="313"/>
      <c r="G238" s="331"/>
      <c r="H238" s="466"/>
    </row>
    <row r="239" spans="1:8" s="116" customFormat="1" ht="19.5" customHeight="1">
      <c r="A239" s="1089"/>
      <c r="B239" s="1127"/>
      <c r="C239" s="194" t="s">
        <v>700</v>
      </c>
      <c r="D239" s="37"/>
      <c r="E239" s="306"/>
      <c r="F239" s="307"/>
      <c r="G239" s="322"/>
      <c r="H239" s="457"/>
    </row>
    <row r="240" spans="1:8" s="116" customFormat="1" ht="29.25" customHeight="1">
      <c r="A240" s="1089"/>
      <c r="B240" s="1127"/>
      <c r="C240" s="890" t="s">
        <v>913</v>
      </c>
      <c r="D240" s="891">
        <v>20</v>
      </c>
      <c r="E240" s="416">
        <f>D240*$H$16</f>
        <v>270.27</v>
      </c>
      <c r="F240" s="501">
        <f>ROUND(E240*1.25,0)</f>
        <v>338</v>
      </c>
      <c r="G240" s="861">
        <f>F240*1.2</f>
        <v>405.59999999999997</v>
      </c>
      <c r="H240" s="457"/>
    </row>
    <row r="241" spans="1:8" s="116" customFormat="1" ht="13.5" customHeight="1">
      <c r="A241" s="1089"/>
      <c r="B241" s="1127"/>
      <c r="C241" s="569" t="s">
        <v>870</v>
      </c>
      <c r="D241" s="891">
        <v>20</v>
      </c>
      <c r="E241" s="416">
        <f>D241*$H$16</f>
        <v>270.27</v>
      </c>
      <c r="F241" s="501">
        <f>ROUND(E241*1.25,0)</f>
        <v>338</v>
      </c>
      <c r="G241" s="861">
        <f>F241*1.2</f>
        <v>405.59999999999997</v>
      </c>
      <c r="H241" s="457"/>
    </row>
    <row r="242" spans="1:8" s="116" customFormat="1" ht="13.5" customHeight="1">
      <c r="A242" s="1089"/>
      <c r="B242" s="1127"/>
      <c r="C242" s="569" t="s">
        <v>766</v>
      </c>
      <c r="D242" s="891">
        <v>20</v>
      </c>
      <c r="E242" s="416">
        <f>D242*$H$16</f>
        <v>270.27</v>
      </c>
      <c r="F242" s="501">
        <f>ROUND(E242*1.25,0)</f>
        <v>338</v>
      </c>
      <c r="G242" s="861">
        <f>F242*1.2</f>
        <v>405.59999999999997</v>
      </c>
      <c r="H242" s="457"/>
    </row>
    <row r="243" spans="1:8" s="116" customFormat="1" ht="13.5" customHeight="1">
      <c r="A243" s="1089"/>
      <c r="B243" s="1127"/>
      <c r="C243" s="569" t="s">
        <v>869</v>
      </c>
      <c r="D243" s="891">
        <v>20</v>
      </c>
      <c r="E243" s="416">
        <f>D243*$H$16</f>
        <v>270.27</v>
      </c>
      <c r="F243" s="501">
        <f>ROUND(E243*1.25,0)</f>
        <v>338</v>
      </c>
      <c r="G243" s="861">
        <f>F243*1.2</f>
        <v>405.59999999999997</v>
      </c>
      <c r="H243" s="457"/>
    </row>
    <row r="244" spans="1:8" s="116" customFormat="1" ht="13.5" customHeight="1">
      <c r="A244" s="1089"/>
      <c r="B244" s="1127"/>
      <c r="C244" s="569" t="s">
        <v>866</v>
      </c>
      <c r="D244" s="891">
        <v>20</v>
      </c>
      <c r="E244" s="416">
        <f>D244*$H$16</f>
        <v>270.27</v>
      </c>
      <c r="F244" s="501">
        <f>ROUND(E244*1.25,0)</f>
        <v>338</v>
      </c>
      <c r="G244" s="861">
        <f>F244*1.2</f>
        <v>405.59999999999997</v>
      </c>
      <c r="H244" s="457"/>
    </row>
    <row r="245" spans="1:8" s="116" customFormat="1" ht="12.75" customHeight="1">
      <c r="A245" s="1089"/>
      <c r="B245" s="1127"/>
      <c r="C245" s="190" t="s">
        <v>699</v>
      </c>
      <c r="D245" s="26"/>
      <c r="E245" s="306"/>
      <c r="F245" s="307"/>
      <c r="G245" s="322"/>
      <c r="H245" s="457"/>
    </row>
    <row r="246" spans="1:8" s="116" customFormat="1" ht="12.75">
      <c r="A246" s="1089"/>
      <c r="B246" s="1127"/>
      <c r="C246" s="146" t="s">
        <v>133</v>
      </c>
      <c r="D246" s="26">
        <v>65</v>
      </c>
      <c r="E246" s="306">
        <f aca="true" t="shared" si="27" ref="E246:E254">D246*$H$16</f>
        <v>878.3775</v>
      </c>
      <c r="F246" s="307">
        <f aca="true" t="shared" si="28" ref="F246:F254">ROUND(E246*1.25,0)</f>
        <v>1098</v>
      </c>
      <c r="G246" s="322">
        <f aca="true" t="shared" si="29" ref="G246:G254">F246*1.2</f>
        <v>1317.6</v>
      </c>
      <c r="H246" s="457"/>
    </row>
    <row r="247" spans="1:8" s="116" customFormat="1" ht="12.75">
      <c r="A247" s="1089"/>
      <c r="B247" s="1127"/>
      <c r="C247" s="146" t="s">
        <v>693</v>
      </c>
      <c r="D247" s="26">
        <v>80</v>
      </c>
      <c r="E247" s="306">
        <f t="shared" si="27"/>
        <v>1081.08</v>
      </c>
      <c r="F247" s="307">
        <f t="shared" si="28"/>
        <v>1351</v>
      </c>
      <c r="G247" s="322">
        <f t="shared" si="29"/>
        <v>1621.2</v>
      </c>
      <c r="H247" s="457"/>
    </row>
    <row r="248" spans="1:8" s="116" customFormat="1" ht="12.75">
      <c r="A248" s="1089"/>
      <c r="B248" s="1127"/>
      <c r="C248" s="146" t="s">
        <v>750</v>
      </c>
      <c r="D248" s="26">
        <v>150</v>
      </c>
      <c r="E248" s="306">
        <f t="shared" si="27"/>
        <v>2027.025</v>
      </c>
      <c r="F248" s="307">
        <f t="shared" si="28"/>
        <v>2534</v>
      </c>
      <c r="G248" s="322">
        <f t="shared" si="29"/>
        <v>3040.7999999999997</v>
      </c>
      <c r="H248" s="457"/>
    </row>
    <row r="249" spans="1:8" s="116" customFormat="1" ht="12.75">
      <c r="A249" s="1089"/>
      <c r="B249" s="1127"/>
      <c r="C249" s="143" t="s">
        <v>695</v>
      </c>
      <c r="D249" s="26">
        <v>40</v>
      </c>
      <c r="E249" s="306">
        <f t="shared" si="27"/>
        <v>540.54</v>
      </c>
      <c r="F249" s="307">
        <f t="shared" si="28"/>
        <v>676</v>
      </c>
      <c r="G249" s="322">
        <f t="shared" si="29"/>
        <v>811.1999999999999</v>
      </c>
      <c r="H249" s="457"/>
    </row>
    <row r="250" spans="1:8" s="116" customFormat="1" ht="12.75">
      <c r="A250" s="1089"/>
      <c r="B250" s="1127"/>
      <c r="C250" s="196" t="s">
        <v>751</v>
      </c>
      <c r="D250" s="26">
        <v>100</v>
      </c>
      <c r="E250" s="306">
        <f t="shared" si="27"/>
        <v>1351.3500000000001</v>
      </c>
      <c r="F250" s="307">
        <f t="shared" si="28"/>
        <v>1689</v>
      </c>
      <c r="G250" s="322">
        <f t="shared" si="29"/>
        <v>2026.8</v>
      </c>
      <c r="H250" s="457"/>
    </row>
    <row r="251" spans="1:8" s="116" customFormat="1" ht="12.75">
      <c r="A251" s="1089"/>
      <c r="B251" s="1127"/>
      <c r="C251" s="196" t="s">
        <v>752</v>
      </c>
      <c r="D251" s="26">
        <v>400</v>
      </c>
      <c r="E251" s="306">
        <f t="shared" si="27"/>
        <v>5405.400000000001</v>
      </c>
      <c r="F251" s="307">
        <f t="shared" si="28"/>
        <v>6757</v>
      </c>
      <c r="G251" s="322">
        <f t="shared" si="29"/>
        <v>8108.4</v>
      </c>
      <c r="H251" s="457"/>
    </row>
    <row r="252" spans="1:8" s="116" customFormat="1" ht="12.75">
      <c r="A252" s="1089"/>
      <c r="B252" s="1127"/>
      <c r="C252" s="143" t="s">
        <v>690</v>
      </c>
      <c r="D252" s="26">
        <v>120</v>
      </c>
      <c r="E252" s="306">
        <f t="shared" si="27"/>
        <v>1621.6200000000001</v>
      </c>
      <c r="F252" s="307">
        <f t="shared" si="28"/>
        <v>2027</v>
      </c>
      <c r="G252" s="322">
        <f t="shared" si="29"/>
        <v>2432.4</v>
      </c>
      <c r="H252" s="457"/>
    </row>
    <row r="253" spans="1:8" s="116" customFormat="1" ht="12.75">
      <c r="A253" s="1089"/>
      <c r="B253" s="1127"/>
      <c r="C253" s="143" t="s">
        <v>688</v>
      </c>
      <c r="D253" s="26">
        <v>165</v>
      </c>
      <c r="E253" s="306">
        <f t="shared" si="27"/>
        <v>2229.7275</v>
      </c>
      <c r="F253" s="307">
        <f t="shared" si="28"/>
        <v>2787</v>
      </c>
      <c r="G253" s="322">
        <f t="shared" si="29"/>
        <v>3344.4</v>
      </c>
      <c r="H253" s="457"/>
    </row>
    <row r="254" spans="1:8" s="116" customFormat="1" ht="12.75">
      <c r="A254" s="1089"/>
      <c r="B254" s="1127"/>
      <c r="C254" s="143" t="s">
        <v>689</v>
      </c>
      <c r="D254" s="26">
        <v>100</v>
      </c>
      <c r="E254" s="306">
        <f t="shared" si="27"/>
        <v>1351.3500000000001</v>
      </c>
      <c r="F254" s="307">
        <f t="shared" si="28"/>
        <v>1689</v>
      </c>
      <c r="G254" s="322">
        <f t="shared" si="29"/>
        <v>2026.8</v>
      </c>
      <c r="H254" s="457"/>
    </row>
    <row r="255" spans="1:8" s="116" customFormat="1" ht="15.75">
      <c r="A255" s="1089"/>
      <c r="B255" s="1127"/>
      <c r="C255" s="190" t="s">
        <v>701</v>
      </c>
      <c r="D255" s="26"/>
      <c r="E255" s="306"/>
      <c r="F255" s="307"/>
      <c r="G255" s="322"/>
      <c r="H255" s="457"/>
    </row>
    <row r="256" spans="1:8" s="116" customFormat="1" ht="12" customHeight="1">
      <c r="A256" s="1089"/>
      <c r="B256" s="1127"/>
      <c r="C256" s="143" t="s">
        <v>716</v>
      </c>
      <c r="D256" s="26">
        <v>350</v>
      </c>
      <c r="E256" s="306">
        <f>D256*$H$16</f>
        <v>4729.725</v>
      </c>
      <c r="F256" s="307">
        <f>ROUND(E256*1.25,0)</f>
        <v>5912</v>
      </c>
      <c r="G256" s="322">
        <f>F256*1.2</f>
        <v>7094.4</v>
      </c>
      <c r="H256" s="457"/>
    </row>
    <row r="257" spans="1:8" s="116" customFormat="1" ht="24" customHeight="1">
      <c r="A257" s="1089"/>
      <c r="B257" s="1127"/>
      <c r="C257" s="551" t="s">
        <v>717</v>
      </c>
      <c r="D257" s="525"/>
      <c r="E257" s="416"/>
      <c r="F257" s="501"/>
      <c r="G257" s="861"/>
      <c r="H257" s="457"/>
    </row>
    <row r="258" spans="1:8" s="116" customFormat="1" ht="15" customHeight="1">
      <c r="A258" s="1089"/>
      <c r="B258" s="1127"/>
      <c r="C258" s="866" t="s">
        <v>857</v>
      </c>
      <c r="D258" s="525">
        <v>240</v>
      </c>
      <c r="E258" s="416">
        <f>D258*$H$16</f>
        <v>3243.2400000000002</v>
      </c>
      <c r="F258" s="501">
        <f>ROUND(E258*1.25,0)</f>
        <v>4054</v>
      </c>
      <c r="G258" s="861">
        <f>F258*1.2</f>
        <v>4864.8</v>
      </c>
      <c r="H258" s="457"/>
    </row>
    <row r="259" spans="1:8" s="116" customFormat="1" ht="12.75" customHeight="1">
      <c r="A259" s="1089"/>
      <c r="B259" s="1127"/>
      <c r="C259" s="866" t="s">
        <v>858</v>
      </c>
      <c r="D259" s="525">
        <v>240</v>
      </c>
      <c r="E259" s="416">
        <f>D259*$H$16</f>
        <v>3243.2400000000002</v>
      </c>
      <c r="F259" s="501">
        <f>ROUND(E259*1.25,0)</f>
        <v>4054</v>
      </c>
      <c r="G259" s="861">
        <f>F259*1.2</f>
        <v>4864.8</v>
      </c>
      <c r="H259" s="457"/>
    </row>
    <row r="260" spans="1:8" s="116" customFormat="1" ht="11.25" customHeight="1">
      <c r="A260" s="1089"/>
      <c r="B260" s="1127"/>
      <c r="C260" s="866" t="s">
        <v>859</v>
      </c>
      <c r="D260" s="525">
        <v>240</v>
      </c>
      <c r="E260" s="416">
        <f>D260*$H$16</f>
        <v>3243.2400000000002</v>
      </c>
      <c r="F260" s="501">
        <f>ROUND(E260*1.25,0)</f>
        <v>4054</v>
      </c>
      <c r="G260" s="861">
        <f>F260*1.2</f>
        <v>4864.8</v>
      </c>
      <c r="H260" s="457"/>
    </row>
    <row r="261" spans="1:8" s="116" customFormat="1" ht="26.25" customHeight="1">
      <c r="A261" s="1089"/>
      <c r="B261" s="1127"/>
      <c r="C261" s="551" t="s">
        <v>718</v>
      </c>
      <c r="D261" s="525"/>
      <c r="E261" s="416"/>
      <c r="F261" s="501"/>
      <c r="G261" s="861"/>
      <c r="H261" s="457"/>
    </row>
    <row r="262" spans="1:8" s="116" customFormat="1" ht="15" customHeight="1">
      <c r="A262" s="1089"/>
      <c r="B262" s="1127"/>
      <c r="C262" s="866" t="s">
        <v>857</v>
      </c>
      <c r="D262" s="525">
        <v>240</v>
      </c>
      <c r="E262" s="416">
        <f>D262*$H$16</f>
        <v>3243.2400000000002</v>
      </c>
      <c r="F262" s="501">
        <f>ROUND(E262*1.25,0)</f>
        <v>4054</v>
      </c>
      <c r="G262" s="861">
        <f>F262*1.2</f>
        <v>4864.8</v>
      </c>
      <c r="H262" s="457"/>
    </row>
    <row r="263" spans="1:8" s="116" customFormat="1" ht="15" customHeight="1">
      <c r="A263" s="1089"/>
      <c r="B263" s="1127"/>
      <c r="C263" s="866" t="s">
        <v>858</v>
      </c>
      <c r="D263" s="525">
        <v>240</v>
      </c>
      <c r="E263" s="416">
        <f>D263*$H$16</f>
        <v>3243.2400000000002</v>
      </c>
      <c r="F263" s="501">
        <f>ROUND(E263*1.25,0)</f>
        <v>4054</v>
      </c>
      <c r="G263" s="861">
        <f>F263*1.2</f>
        <v>4864.8</v>
      </c>
      <c r="H263" s="457"/>
    </row>
    <row r="264" spans="1:8" s="116" customFormat="1" ht="14.25" customHeight="1">
      <c r="A264" s="1089"/>
      <c r="B264" s="1127"/>
      <c r="C264" s="866" t="s">
        <v>859</v>
      </c>
      <c r="D264" s="525">
        <v>240</v>
      </c>
      <c r="E264" s="416">
        <f>D264*$H$16</f>
        <v>3243.2400000000002</v>
      </c>
      <c r="F264" s="501">
        <f>ROUND(E264*1.25,0)</f>
        <v>4054</v>
      </c>
      <c r="G264" s="861">
        <f>F264*1.2</f>
        <v>4864.8</v>
      </c>
      <c r="H264" s="457"/>
    </row>
    <row r="265" spans="1:8" s="116" customFormat="1" ht="12" customHeight="1">
      <c r="A265" s="1089"/>
      <c r="B265" s="1127"/>
      <c r="C265" s="142" t="s">
        <v>658</v>
      </c>
      <c r="D265" s="36"/>
      <c r="E265" s="306"/>
      <c r="F265" s="307"/>
      <c r="G265" s="322"/>
      <c r="H265" s="457"/>
    </row>
    <row r="266" spans="1:8" s="116" customFormat="1" ht="12.75">
      <c r="A266" s="1089"/>
      <c r="B266" s="1127"/>
      <c r="C266" s="143" t="s">
        <v>328</v>
      </c>
      <c r="D266" s="36">
        <v>50</v>
      </c>
      <c r="E266" s="306">
        <f aca="true" t="shared" si="30" ref="E266:E271">D266*$H$17</f>
        <v>622.65</v>
      </c>
      <c r="F266" s="307">
        <f aca="true" t="shared" si="31" ref="F266:F271">ROUND(E266*1.25,0)</f>
        <v>778</v>
      </c>
      <c r="G266" s="322">
        <f aca="true" t="shared" si="32" ref="G266:G271">F266*1.2</f>
        <v>933.5999999999999</v>
      </c>
      <c r="H266" s="457"/>
    </row>
    <row r="267" spans="1:8" s="116" customFormat="1" ht="12.75">
      <c r="A267" s="1089"/>
      <c r="B267" s="1127"/>
      <c r="C267" s="143" t="s">
        <v>706</v>
      </c>
      <c r="D267" s="36">
        <v>45</v>
      </c>
      <c r="E267" s="306">
        <f t="shared" si="30"/>
        <v>560.385</v>
      </c>
      <c r="F267" s="307">
        <f t="shared" si="31"/>
        <v>700</v>
      </c>
      <c r="G267" s="322">
        <f t="shared" si="32"/>
        <v>840</v>
      </c>
      <c r="H267" s="457"/>
    </row>
    <row r="268" spans="1:8" s="116" customFormat="1" ht="12.75">
      <c r="A268" s="1089"/>
      <c r="B268" s="1127"/>
      <c r="C268" s="143" t="s">
        <v>51</v>
      </c>
      <c r="D268" s="36">
        <v>120</v>
      </c>
      <c r="E268" s="306">
        <f t="shared" si="30"/>
        <v>1494.36</v>
      </c>
      <c r="F268" s="307">
        <f t="shared" si="31"/>
        <v>1868</v>
      </c>
      <c r="G268" s="322">
        <f t="shared" si="32"/>
        <v>2241.6</v>
      </c>
      <c r="H268" s="457"/>
    </row>
    <row r="269" spans="1:8" s="116" customFormat="1" ht="12.75">
      <c r="A269" s="1089"/>
      <c r="B269" s="1127"/>
      <c r="C269" s="143" t="s">
        <v>633</v>
      </c>
      <c r="D269" s="36">
        <v>45</v>
      </c>
      <c r="E269" s="306">
        <f t="shared" si="30"/>
        <v>560.385</v>
      </c>
      <c r="F269" s="307">
        <f t="shared" si="31"/>
        <v>700</v>
      </c>
      <c r="G269" s="322">
        <f t="shared" si="32"/>
        <v>840</v>
      </c>
      <c r="H269" s="457"/>
    </row>
    <row r="270" spans="1:8" s="116" customFormat="1" ht="12.75">
      <c r="A270" s="1089"/>
      <c r="B270" s="1127"/>
      <c r="C270" s="143" t="s">
        <v>52</v>
      </c>
      <c r="D270" s="36">
        <v>50</v>
      </c>
      <c r="E270" s="306">
        <f t="shared" si="30"/>
        <v>622.65</v>
      </c>
      <c r="F270" s="307">
        <f t="shared" si="31"/>
        <v>778</v>
      </c>
      <c r="G270" s="322">
        <f t="shared" si="32"/>
        <v>933.5999999999999</v>
      </c>
      <c r="H270" s="457"/>
    </row>
    <row r="271" spans="1:8" s="116" customFormat="1" ht="12.75">
      <c r="A271" s="1089"/>
      <c r="B271" s="1127"/>
      <c r="C271" s="143" t="s">
        <v>634</v>
      </c>
      <c r="D271" s="36">
        <v>35</v>
      </c>
      <c r="E271" s="306">
        <f t="shared" si="30"/>
        <v>435.85499999999996</v>
      </c>
      <c r="F271" s="307">
        <f t="shared" si="31"/>
        <v>545</v>
      </c>
      <c r="G271" s="322">
        <f t="shared" si="32"/>
        <v>654</v>
      </c>
      <c r="H271" s="552"/>
    </row>
    <row r="272" spans="1:8" s="116" customFormat="1" ht="12.75">
      <c r="A272" s="1089"/>
      <c r="B272" s="1127"/>
      <c r="C272" s="561" t="s">
        <v>641</v>
      </c>
      <c r="D272" s="568"/>
      <c r="E272" s="306"/>
      <c r="F272" s="501"/>
      <c r="G272" s="322"/>
      <c r="H272" s="552"/>
    </row>
    <row r="273" spans="1:8" s="116" customFormat="1" ht="12.75">
      <c r="A273" s="1089"/>
      <c r="B273" s="1127"/>
      <c r="C273" s="569" t="s">
        <v>59</v>
      </c>
      <c r="D273" s="568">
        <v>45</v>
      </c>
      <c r="E273" s="306">
        <f>D273*$H$17</f>
        <v>560.385</v>
      </c>
      <c r="F273" s="501">
        <f>ROUND(E273*1.25,0)</f>
        <v>700</v>
      </c>
      <c r="G273" s="322">
        <f>F273*1.2</f>
        <v>840</v>
      </c>
      <c r="H273" s="552"/>
    </row>
    <row r="274" spans="1:8" s="116" customFormat="1" ht="12.75">
      <c r="A274" s="1089"/>
      <c r="B274" s="1127"/>
      <c r="C274" s="569" t="s">
        <v>58</v>
      </c>
      <c r="D274" s="568">
        <v>45</v>
      </c>
      <c r="E274" s="306">
        <f>D274*$H$17</f>
        <v>560.385</v>
      </c>
      <c r="F274" s="501">
        <f>ROUND(E274*1.25,0)</f>
        <v>700</v>
      </c>
      <c r="G274" s="322">
        <f>F274*1.2</f>
        <v>840</v>
      </c>
      <c r="H274" s="552"/>
    </row>
    <row r="275" spans="1:8" s="116" customFormat="1" ht="16.5" customHeight="1">
      <c r="A275" s="1089"/>
      <c r="B275" s="1127"/>
      <c r="C275" s="569" t="s">
        <v>329</v>
      </c>
      <c r="D275" s="528">
        <v>50</v>
      </c>
      <c r="E275" s="306">
        <f>D275*$H$17</f>
        <v>622.65</v>
      </c>
      <c r="F275" s="501">
        <f>ROUND(E275*1.25,0)</f>
        <v>778</v>
      </c>
      <c r="G275" s="322">
        <f>F275*1.2</f>
        <v>933.5999999999999</v>
      </c>
      <c r="H275" s="552"/>
    </row>
    <row r="276" spans="1:8" s="116" customFormat="1" ht="15" customHeight="1">
      <c r="A276" s="1089"/>
      <c r="B276" s="1127"/>
      <c r="C276" s="561" t="s">
        <v>60</v>
      </c>
      <c r="D276" s="38"/>
      <c r="E276" s="306"/>
      <c r="F276" s="307"/>
      <c r="G276" s="322"/>
      <c r="H276" s="457"/>
    </row>
    <row r="277" spans="1:8" s="116" customFormat="1" ht="25.5">
      <c r="A277" s="1089"/>
      <c r="B277" s="1127"/>
      <c r="C277" s="143" t="s">
        <v>61</v>
      </c>
      <c r="D277" s="38">
        <v>60</v>
      </c>
      <c r="E277" s="306">
        <f>D277*$H$17</f>
        <v>747.18</v>
      </c>
      <c r="F277" s="307">
        <f>ROUND(E277*1.25,0)</f>
        <v>934</v>
      </c>
      <c r="G277" s="322">
        <f>F277*1.2</f>
        <v>1120.8</v>
      </c>
      <c r="H277" s="457"/>
    </row>
    <row r="278" spans="1:8" s="116" customFormat="1" ht="12.75">
      <c r="A278" s="1089"/>
      <c r="B278" s="1127"/>
      <c r="C278" s="143" t="s">
        <v>125</v>
      </c>
      <c r="D278" s="38">
        <v>60</v>
      </c>
      <c r="E278" s="306">
        <f>D278*$H$17</f>
        <v>747.18</v>
      </c>
      <c r="F278" s="307">
        <f>ROUND(E278*1.25,0)</f>
        <v>934</v>
      </c>
      <c r="G278" s="322">
        <f>F278*1.2</f>
        <v>1120.8</v>
      </c>
      <c r="H278" s="457"/>
    </row>
    <row r="279" spans="1:8" s="116" customFormat="1" ht="12.75" customHeight="1">
      <c r="A279" s="1089"/>
      <c r="B279" s="1127"/>
      <c r="C279" s="143" t="s">
        <v>58</v>
      </c>
      <c r="D279" s="36">
        <v>45</v>
      </c>
      <c r="E279" s="306">
        <f>D279*$H$17</f>
        <v>560.385</v>
      </c>
      <c r="F279" s="307">
        <f>ROUND(E279*1.25,0)</f>
        <v>700</v>
      </c>
      <c r="G279" s="322">
        <f>F279*1.2</f>
        <v>840</v>
      </c>
      <c r="H279" s="457"/>
    </row>
    <row r="280" spans="1:8" s="116" customFormat="1" ht="26.25" customHeight="1">
      <c r="A280" s="1089"/>
      <c r="B280" s="1127"/>
      <c r="C280" s="143" t="s">
        <v>640</v>
      </c>
      <c r="D280" s="38">
        <v>60</v>
      </c>
      <c r="E280" s="306">
        <f>D280*$H$17</f>
        <v>747.18</v>
      </c>
      <c r="F280" s="307">
        <f>ROUND(E280*1.25,0)</f>
        <v>934</v>
      </c>
      <c r="G280" s="322">
        <f>F280*1.2</f>
        <v>1120.8</v>
      </c>
      <c r="H280" s="457"/>
    </row>
    <row r="281" spans="1:8" s="116" customFormat="1" ht="15.75">
      <c r="A281" s="1089"/>
      <c r="B281" s="1127"/>
      <c r="C281" s="190" t="s">
        <v>711</v>
      </c>
      <c r="D281" s="23"/>
      <c r="E281" s="306"/>
      <c r="F281" s="307"/>
      <c r="G281" s="322"/>
      <c r="H281" s="467"/>
    </row>
    <row r="282" spans="1:8" s="116" customFormat="1" ht="12.75">
      <c r="A282" s="1089"/>
      <c r="B282" s="1127"/>
      <c r="C282" s="143" t="s">
        <v>712</v>
      </c>
      <c r="D282" s="23">
        <v>170</v>
      </c>
      <c r="E282" s="306">
        <f>D282*$H$18</f>
        <v>2224.11</v>
      </c>
      <c r="F282" s="307">
        <f>ROUND(E282*1.25,0)</f>
        <v>2780</v>
      </c>
      <c r="G282" s="322">
        <f>F282*1.2</f>
        <v>3336</v>
      </c>
      <c r="H282" s="467"/>
    </row>
    <row r="283" spans="1:8" s="116" customFormat="1" ht="13.5" thickBot="1">
      <c r="A283" s="1090"/>
      <c r="B283" s="1128"/>
      <c r="C283" s="143" t="s">
        <v>713</v>
      </c>
      <c r="D283" s="75">
        <v>590</v>
      </c>
      <c r="E283" s="306">
        <f>D283*$H$18</f>
        <v>7718.970000000001</v>
      </c>
      <c r="F283" s="327">
        <f>ROUND(E283*1.25,0)</f>
        <v>9649</v>
      </c>
      <c r="G283" s="322">
        <f>F283*1.2</f>
        <v>11578.8</v>
      </c>
      <c r="H283" s="467"/>
    </row>
    <row r="284" spans="1:8" s="116" customFormat="1" ht="13.5" thickBot="1">
      <c r="A284" s="1088" t="s">
        <v>315</v>
      </c>
      <c r="B284" s="1126" t="s">
        <v>642</v>
      </c>
      <c r="C284" s="187"/>
      <c r="D284" s="99"/>
      <c r="E284" s="102"/>
      <c r="F284" s="313"/>
      <c r="G284" s="331"/>
      <c r="H284" s="466"/>
    </row>
    <row r="285" spans="1:8" s="116" customFormat="1" ht="21.75" customHeight="1">
      <c r="A285" s="1089"/>
      <c r="B285" s="1127"/>
      <c r="C285" s="139" t="s">
        <v>700</v>
      </c>
      <c r="D285" s="37"/>
      <c r="E285" s="306"/>
      <c r="F285" s="307"/>
      <c r="G285" s="322"/>
      <c r="H285" s="457"/>
    </row>
    <row r="286" spans="1:8" s="116" customFormat="1" ht="21.75" customHeight="1">
      <c r="A286" s="1089"/>
      <c r="B286" s="1127"/>
      <c r="C286" s="890" t="s">
        <v>912</v>
      </c>
      <c r="D286" s="891">
        <v>20</v>
      </c>
      <c r="E286" s="416">
        <f>D286*$H$16</f>
        <v>270.27</v>
      </c>
      <c r="F286" s="501">
        <f>ROUND(E286*1.25,0)</f>
        <v>338</v>
      </c>
      <c r="G286" s="861">
        <f>F286*1.2</f>
        <v>405.59999999999997</v>
      </c>
      <c r="H286" s="457"/>
    </row>
    <row r="287" spans="1:8" s="116" customFormat="1" ht="14.25" customHeight="1">
      <c r="A287" s="1089"/>
      <c r="B287" s="1127"/>
      <c r="C287" s="890" t="s">
        <v>870</v>
      </c>
      <c r="D287" s="891">
        <v>20</v>
      </c>
      <c r="E287" s="416">
        <f>D287*$H$16</f>
        <v>270.27</v>
      </c>
      <c r="F287" s="501">
        <f>ROUND(E287*1.25,0)</f>
        <v>338</v>
      </c>
      <c r="G287" s="861">
        <f>F287*1.2</f>
        <v>405.59999999999997</v>
      </c>
      <c r="H287" s="457"/>
    </row>
    <row r="288" spans="1:8" s="116" customFormat="1" ht="14.25" customHeight="1">
      <c r="A288" s="1089"/>
      <c r="B288" s="1127"/>
      <c r="C288" s="890" t="s">
        <v>766</v>
      </c>
      <c r="D288" s="891">
        <v>20</v>
      </c>
      <c r="E288" s="416">
        <f>D288*$H$16</f>
        <v>270.27</v>
      </c>
      <c r="F288" s="501">
        <f>ROUND(E288*1.25,0)</f>
        <v>338</v>
      </c>
      <c r="G288" s="861">
        <f>F288*1.2</f>
        <v>405.59999999999997</v>
      </c>
      <c r="H288" s="457"/>
    </row>
    <row r="289" spans="1:8" s="116" customFormat="1" ht="14.25" customHeight="1">
      <c r="A289" s="1089"/>
      <c r="B289" s="1127"/>
      <c r="C289" s="890" t="s">
        <v>869</v>
      </c>
      <c r="D289" s="891">
        <v>20</v>
      </c>
      <c r="E289" s="416">
        <f>D289*$H$16</f>
        <v>270.27</v>
      </c>
      <c r="F289" s="501">
        <f>ROUND(E289*1.25,0)</f>
        <v>338</v>
      </c>
      <c r="G289" s="861">
        <f>F289*1.2</f>
        <v>405.59999999999997</v>
      </c>
      <c r="H289" s="457"/>
    </row>
    <row r="290" spans="1:8" s="116" customFormat="1" ht="14.25" customHeight="1">
      <c r="A290" s="1089"/>
      <c r="B290" s="1127"/>
      <c r="C290" s="890" t="s">
        <v>866</v>
      </c>
      <c r="D290" s="891">
        <v>20</v>
      </c>
      <c r="E290" s="416">
        <f>D290*$H$16</f>
        <v>270.27</v>
      </c>
      <c r="F290" s="501">
        <f>ROUND(E290*1.25,0)</f>
        <v>338</v>
      </c>
      <c r="G290" s="861">
        <f>F290*1.2</f>
        <v>405.59999999999997</v>
      </c>
      <c r="H290" s="457"/>
    </row>
    <row r="291" spans="1:8" s="116" customFormat="1" ht="15.75">
      <c r="A291" s="1089"/>
      <c r="B291" s="1127"/>
      <c r="C291" s="235" t="s">
        <v>699</v>
      </c>
      <c r="D291" s="26"/>
      <c r="E291" s="306"/>
      <c r="F291" s="307"/>
      <c r="G291" s="322"/>
      <c r="H291" s="457"/>
    </row>
    <row r="292" spans="1:8" s="116" customFormat="1" ht="12.75">
      <c r="A292" s="1089"/>
      <c r="B292" s="1127"/>
      <c r="C292" s="143" t="s">
        <v>102</v>
      </c>
      <c r="D292" s="26">
        <v>110</v>
      </c>
      <c r="E292" s="306">
        <f>D292*$H$16</f>
        <v>1486.4850000000001</v>
      </c>
      <c r="F292" s="307">
        <f>ROUND(E292*1.25,0)</f>
        <v>1858</v>
      </c>
      <c r="G292" s="322">
        <f>F292*1.2</f>
        <v>2229.6</v>
      </c>
      <c r="H292" s="457"/>
    </row>
    <row r="293" spans="1:8" s="116" customFormat="1" ht="12.75">
      <c r="A293" s="1089"/>
      <c r="B293" s="1127"/>
      <c r="C293" s="143" t="s">
        <v>693</v>
      </c>
      <c r="D293" s="26">
        <v>80</v>
      </c>
      <c r="E293" s="306">
        <f>D293*$H$16</f>
        <v>1081.08</v>
      </c>
      <c r="F293" s="307">
        <f>ROUND(E293*1.25,0)</f>
        <v>1351</v>
      </c>
      <c r="G293" s="322">
        <f>F293*1.2</f>
        <v>1621.2</v>
      </c>
      <c r="H293" s="457"/>
    </row>
    <row r="294" spans="1:8" s="116" customFormat="1" ht="12.75">
      <c r="A294" s="1089"/>
      <c r="B294" s="1127"/>
      <c r="C294" s="143" t="s">
        <v>750</v>
      </c>
      <c r="D294" s="26">
        <v>150</v>
      </c>
      <c r="E294" s="306">
        <f>D294*$H$16</f>
        <v>2027.025</v>
      </c>
      <c r="F294" s="307">
        <f>ROUND(E294*1.25,0)</f>
        <v>2534</v>
      </c>
      <c r="G294" s="322">
        <f>F294*1.2</f>
        <v>3040.7999999999997</v>
      </c>
      <c r="H294" s="457"/>
    </row>
    <row r="295" spans="1:8" s="116" customFormat="1" ht="12.75">
      <c r="A295" s="1089"/>
      <c r="B295" s="1127"/>
      <c r="C295" s="143" t="s">
        <v>688</v>
      </c>
      <c r="D295" s="26">
        <v>165</v>
      </c>
      <c r="E295" s="306">
        <f>D295*$H$16</f>
        <v>2229.7275</v>
      </c>
      <c r="F295" s="307">
        <f>ROUND(E295*1.25,0)</f>
        <v>2787</v>
      </c>
      <c r="G295" s="322">
        <f>F295*1.2</f>
        <v>3344.4</v>
      </c>
      <c r="H295" s="457"/>
    </row>
    <row r="296" spans="1:8" s="116" customFormat="1" ht="12.75">
      <c r="A296" s="1089"/>
      <c r="B296" s="1127"/>
      <c r="C296" s="143" t="s">
        <v>689</v>
      </c>
      <c r="D296" s="26">
        <v>100</v>
      </c>
      <c r="E296" s="306">
        <f>D296*$H$16</f>
        <v>1351.3500000000001</v>
      </c>
      <c r="F296" s="307">
        <f>ROUND(E296*1.25,0)</f>
        <v>1689</v>
      </c>
      <c r="G296" s="322">
        <f>F296*1.2</f>
        <v>2026.8</v>
      </c>
      <c r="H296" s="457"/>
    </row>
    <row r="297" spans="1:8" s="116" customFormat="1" ht="15.75">
      <c r="A297" s="1089"/>
      <c r="B297" s="1127"/>
      <c r="C297" s="190" t="s">
        <v>701</v>
      </c>
      <c r="D297" s="26"/>
      <c r="E297" s="306"/>
      <c r="F297" s="307"/>
      <c r="G297" s="322"/>
      <c r="H297" s="457"/>
    </row>
    <row r="298" spans="1:8" s="116" customFormat="1" ht="12.75">
      <c r="A298" s="1089"/>
      <c r="B298" s="1127"/>
      <c r="C298" s="192" t="s">
        <v>96</v>
      </c>
      <c r="D298" s="26">
        <v>310</v>
      </c>
      <c r="E298" s="306">
        <f>D298*$H$16</f>
        <v>4189.185</v>
      </c>
      <c r="F298" s="307">
        <f>ROUND(E298*1.25,0)</f>
        <v>5236</v>
      </c>
      <c r="G298" s="322">
        <f>F298*1.2</f>
        <v>6283.2</v>
      </c>
      <c r="H298" s="457"/>
    </row>
    <row r="299" spans="1:8" s="116" customFormat="1" ht="15" customHeight="1">
      <c r="A299" s="1089"/>
      <c r="B299" s="1127"/>
      <c r="C299" s="192" t="s">
        <v>702</v>
      </c>
      <c r="D299" s="26">
        <v>350</v>
      </c>
      <c r="E299" s="306">
        <f>D299*$H$16</f>
        <v>4729.725</v>
      </c>
      <c r="F299" s="307">
        <f>ROUND(E299*1.25,0)</f>
        <v>5912</v>
      </c>
      <c r="G299" s="322">
        <f>F299*1.2</f>
        <v>7094.4</v>
      </c>
      <c r="H299" s="457"/>
    </row>
    <row r="300" spans="1:8" s="116" customFormat="1" ht="23.25" customHeight="1">
      <c r="A300" s="1089"/>
      <c r="B300" s="1127"/>
      <c r="C300" s="551" t="s">
        <v>717</v>
      </c>
      <c r="D300" s="525"/>
      <c r="E300" s="416"/>
      <c r="F300" s="501"/>
      <c r="G300" s="861"/>
      <c r="H300" s="457"/>
    </row>
    <row r="301" spans="1:8" s="116" customFormat="1" ht="13.5" customHeight="1">
      <c r="A301" s="1089"/>
      <c r="B301" s="1127"/>
      <c r="C301" s="866" t="s">
        <v>857</v>
      </c>
      <c r="D301" s="525">
        <v>240</v>
      </c>
      <c r="E301" s="416">
        <f>D301*$H$16</f>
        <v>3243.2400000000002</v>
      </c>
      <c r="F301" s="501">
        <f>ROUND(E301*1.25,0)</f>
        <v>4054</v>
      </c>
      <c r="G301" s="861">
        <f>F301*1.2</f>
        <v>4864.8</v>
      </c>
      <c r="H301" s="457"/>
    </row>
    <row r="302" spans="1:8" s="116" customFormat="1" ht="13.5" customHeight="1">
      <c r="A302" s="1089"/>
      <c r="B302" s="1127"/>
      <c r="C302" s="866" t="s">
        <v>858</v>
      </c>
      <c r="D302" s="525">
        <v>240</v>
      </c>
      <c r="E302" s="416">
        <f>D302*$H$16</f>
        <v>3243.2400000000002</v>
      </c>
      <c r="F302" s="501">
        <f>ROUND(E302*1.25,0)</f>
        <v>4054</v>
      </c>
      <c r="G302" s="861">
        <f>F302*1.2</f>
        <v>4864.8</v>
      </c>
      <c r="H302" s="457"/>
    </row>
    <row r="303" spans="1:8" s="116" customFormat="1" ht="12.75" customHeight="1">
      <c r="A303" s="1089"/>
      <c r="B303" s="1127"/>
      <c r="C303" s="866" t="s">
        <v>859</v>
      </c>
      <c r="D303" s="525">
        <v>240</v>
      </c>
      <c r="E303" s="416">
        <f>D303*$H$16</f>
        <v>3243.2400000000002</v>
      </c>
      <c r="F303" s="501">
        <f>ROUND(E303*1.25,0)</f>
        <v>4054</v>
      </c>
      <c r="G303" s="861">
        <f>F303*1.2</f>
        <v>4864.8</v>
      </c>
      <c r="H303" s="457"/>
    </row>
    <row r="304" spans="1:8" s="116" customFormat="1" ht="24" customHeight="1">
      <c r="A304" s="1089"/>
      <c r="B304" s="1127"/>
      <c r="C304" s="551" t="s">
        <v>718</v>
      </c>
      <c r="D304" s="525"/>
      <c r="E304" s="416"/>
      <c r="F304" s="501"/>
      <c r="G304" s="861"/>
      <c r="H304" s="457"/>
    </row>
    <row r="305" spans="1:8" s="116" customFormat="1" ht="13.5" customHeight="1">
      <c r="A305" s="1089"/>
      <c r="B305" s="1127"/>
      <c r="C305" s="866" t="s">
        <v>857</v>
      </c>
      <c r="D305" s="525">
        <v>240</v>
      </c>
      <c r="E305" s="416">
        <f>D305*$H$16</f>
        <v>3243.2400000000002</v>
      </c>
      <c r="F305" s="501">
        <f>ROUND(E305*1.25,0)</f>
        <v>4054</v>
      </c>
      <c r="G305" s="861">
        <f>F305*1.2</f>
        <v>4864.8</v>
      </c>
      <c r="H305" s="457"/>
    </row>
    <row r="306" spans="1:8" s="116" customFormat="1" ht="13.5" customHeight="1">
      <c r="A306" s="1089"/>
      <c r="B306" s="1127"/>
      <c r="C306" s="866" t="s">
        <v>858</v>
      </c>
      <c r="D306" s="525">
        <v>240</v>
      </c>
      <c r="E306" s="416">
        <f>D306*$H$16</f>
        <v>3243.2400000000002</v>
      </c>
      <c r="F306" s="501">
        <f>ROUND(E306*1.25,0)</f>
        <v>4054</v>
      </c>
      <c r="G306" s="861">
        <f>F306*1.2</f>
        <v>4864.8</v>
      </c>
      <c r="H306" s="457"/>
    </row>
    <row r="307" spans="1:8" s="116" customFormat="1" ht="15" customHeight="1">
      <c r="A307" s="1089"/>
      <c r="B307" s="1127"/>
      <c r="C307" s="866" t="s">
        <v>859</v>
      </c>
      <c r="D307" s="525">
        <v>240</v>
      </c>
      <c r="E307" s="416">
        <f>D307*$H$16</f>
        <v>3243.2400000000002</v>
      </c>
      <c r="F307" s="501">
        <f>ROUND(E307*1.25,0)</f>
        <v>4054</v>
      </c>
      <c r="G307" s="861">
        <f>F307*1.2</f>
        <v>4864.8</v>
      </c>
      <c r="H307" s="457"/>
    </row>
    <row r="308" spans="1:8" s="116" customFormat="1" ht="14.25" customHeight="1">
      <c r="A308" s="1089"/>
      <c r="B308" s="1127"/>
      <c r="C308" s="142" t="s">
        <v>658</v>
      </c>
      <c r="D308" s="570"/>
      <c r="E308" s="555"/>
      <c r="F308" s="501"/>
      <c r="G308" s="322"/>
      <c r="H308" s="552"/>
    </row>
    <row r="309" spans="1:8" s="116" customFormat="1" ht="15.75" customHeight="1">
      <c r="A309" s="1089"/>
      <c r="B309" s="1127"/>
      <c r="C309" s="561" t="s">
        <v>637</v>
      </c>
      <c r="D309" s="38"/>
      <c r="E309" s="306"/>
      <c r="F309" s="307"/>
      <c r="G309" s="322"/>
      <c r="H309" s="457"/>
    </row>
    <row r="310" spans="1:8" s="116" customFormat="1" ht="25.5">
      <c r="A310" s="1089"/>
      <c r="B310" s="1127"/>
      <c r="C310" s="143" t="s">
        <v>61</v>
      </c>
      <c r="D310" s="38">
        <v>60</v>
      </c>
      <c r="E310" s="306">
        <f>D310*$H$17</f>
        <v>747.18</v>
      </c>
      <c r="F310" s="307">
        <f>ROUND(E310*1.25,0)</f>
        <v>934</v>
      </c>
      <c r="G310" s="322">
        <f>F310*1.2</f>
        <v>1120.8</v>
      </c>
      <c r="H310" s="457"/>
    </row>
    <row r="311" spans="1:8" s="116" customFormat="1" ht="16.5" customHeight="1">
      <c r="A311" s="1089"/>
      <c r="B311" s="1127"/>
      <c r="C311" s="143" t="s">
        <v>125</v>
      </c>
      <c r="D311" s="38">
        <v>60</v>
      </c>
      <c r="E311" s="306">
        <f>D311*$H$17</f>
        <v>747.18</v>
      </c>
      <c r="F311" s="307">
        <f>ROUND(E311*1.25,0)</f>
        <v>934</v>
      </c>
      <c r="G311" s="322">
        <f>F311*1.2</f>
        <v>1120.8</v>
      </c>
      <c r="H311" s="457"/>
    </row>
    <row r="312" spans="1:8" s="116" customFormat="1" ht="25.5">
      <c r="A312" s="1089"/>
      <c r="B312" s="1127"/>
      <c r="C312" s="143" t="s">
        <v>640</v>
      </c>
      <c r="D312" s="38">
        <v>60</v>
      </c>
      <c r="E312" s="306">
        <f>D312*$H$17</f>
        <v>747.18</v>
      </c>
      <c r="F312" s="307">
        <f>ROUND(E312*1.25,0)</f>
        <v>934</v>
      </c>
      <c r="G312" s="322">
        <f>F312*1.2</f>
        <v>1120.8</v>
      </c>
      <c r="H312" s="457"/>
    </row>
    <row r="313" spans="1:8" s="116" customFormat="1" ht="12.75" customHeight="1">
      <c r="A313" s="1089"/>
      <c r="B313" s="1127"/>
      <c r="C313" s="143" t="s">
        <v>58</v>
      </c>
      <c r="D313" s="36">
        <v>45</v>
      </c>
      <c r="E313" s="306">
        <f>D313*$H$17</f>
        <v>560.385</v>
      </c>
      <c r="F313" s="307">
        <f>ROUND(E313*1.25,0)</f>
        <v>700</v>
      </c>
      <c r="G313" s="322">
        <f>F313*1.2</f>
        <v>840</v>
      </c>
      <c r="H313" s="457"/>
    </row>
    <row r="314" spans="1:8" s="116" customFormat="1" ht="15.75">
      <c r="A314" s="1089"/>
      <c r="B314" s="1127"/>
      <c r="C314" s="235" t="s">
        <v>711</v>
      </c>
      <c r="D314" s="23"/>
      <c r="E314" s="306"/>
      <c r="F314" s="307"/>
      <c r="G314" s="322"/>
      <c r="H314" s="467"/>
    </row>
    <row r="315" spans="1:8" s="116" customFormat="1" ht="12.75">
      <c r="A315" s="1089"/>
      <c r="B315" s="1127"/>
      <c r="C315" s="197" t="s">
        <v>712</v>
      </c>
      <c r="D315" s="23">
        <v>170</v>
      </c>
      <c r="E315" s="306">
        <f>D315*$H$18</f>
        <v>2224.11</v>
      </c>
      <c r="F315" s="307">
        <f>ROUND(E315*1.25,0)</f>
        <v>2780</v>
      </c>
      <c r="G315" s="322">
        <f>F315*1.2</f>
        <v>3336</v>
      </c>
      <c r="H315" s="467"/>
    </row>
    <row r="316" spans="1:8" s="116" customFormat="1" ht="13.5" thickBot="1">
      <c r="A316" s="1090"/>
      <c r="B316" s="1128"/>
      <c r="C316" s="143" t="s">
        <v>713</v>
      </c>
      <c r="D316" s="75">
        <v>590</v>
      </c>
      <c r="E316" s="306">
        <f>D316*$H$18</f>
        <v>7718.970000000001</v>
      </c>
      <c r="F316" s="327">
        <f>ROUND(E316*1.25,0)</f>
        <v>9649</v>
      </c>
      <c r="G316" s="322">
        <f>F316*1.2</f>
        <v>11578.8</v>
      </c>
      <c r="H316" s="467"/>
    </row>
    <row r="317" spans="1:8" s="116" customFormat="1" ht="16.5" customHeight="1" thickBot="1">
      <c r="A317" s="1129" t="s">
        <v>348</v>
      </c>
      <c r="B317" s="1126" t="s">
        <v>809</v>
      </c>
      <c r="C317" s="187"/>
      <c r="D317" s="99"/>
      <c r="E317" s="102"/>
      <c r="F317" s="313"/>
      <c r="G317" s="331"/>
      <c r="H317" s="466"/>
    </row>
    <row r="318" spans="1:8" s="116" customFormat="1" ht="15.75">
      <c r="A318" s="1082"/>
      <c r="B318" s="1127"/>
      <c r="C318" s="183" t="s">
        <v>700</v>
      </c>
      <c r="D318" s="26"/>
      <c r="E318" s="306"/>
      <c r="F318" s="307"/>
      <c r="G318" s="322"/>
      <c r="H318" s="457"/>
    </row>
    <row r="319" spans="1:8" s="116" customFormat="1" ht="14.25" customHeight="1">
      <c r="A319" s="1082"/>
      <c r="B319" s="1127"/>
      <c r="C319" s="863" t="s">
        <v>870</v>
      </c>
      <c r="D319" s="864">
        <v>20</v>
      </c>
      <c r="E319" s="416">
        <f>D319*$H$16</f>
        <v>270.27</v>
      </c>
      <c r="F319" s="501">
        <f>ROUND(E319*1.25,0)</f>
        <v>338</v>
      </c>
      <c r="G319" s="861">
        <f>F319*1.2</f>
        <v>405.59999999999997</v>
      </c>
      <c r="H319" s="457"/>
    </row>
    <row r="320" spans="1:8" s="116" customFormat="1" ht="14.25" customHeight="1">
      <c r="A320" s="1082"/>
      <c r="B320" s="1127"/>
      <c r="C320" s="863" t="s">
        <v>766</v>
      </c>
      <c r="D320" s="864">
        <v>20</v>
      </c>
      <c r="E320" s="416">
        <f>D320*$H$16</f>
        <v>270.27</v>
      </c>
      <c r="F320" s="501">
        <f>ROUND(E320*1.25,0)</f>
        <v>338</v>
      </c>
      <c r="G320" s="861">
        <f>F320*1.2</f>
        <v>405.59999999999997</v>
      </c>
      <c r="H320" s="457"/>
    </row>
    <row r="321" spans="1:8" s="116" customFormat="1" ht="14.25" customHeight="1">
      <c r="A321" s="1082"/>
      <c r="B321" s="1127"/>
      <c r="C321" s="863" t="s">
        <v>868</v>
      </c>
      <c r="D321" s="864">
        <v>20</v>
      </c>
      <c r="E321" s="416">
        <f>D321*$H$16</f>
        <v>270.27</v>
      </c>
      <c r="F321" s="501">
        <f>ROUND(E321*1.25,0)</f>
        <v>338</v>
      </c>
      <c r="G321" s="861">
        <f>F321*1.2</f>
        <v>405.59999999999997</v>
      </c>
      <c r="H321" s="457"/>
    </row>
    <row r="322" spans="1:8" s="116" customFormat="1" ht="13.5" customHeight="1">
      <c r="A322" s="1082"/>
      <c r="B322" s="1127"/>
      <c r="C322" s="863" t="s">
        <v>869</v>
      </c>
      <c r="D322" s="864">
        <v>20</v>
      </c>
      <c r="E322" s="416">
        <f>D322*$H$16</f>
        <v>270.27</v>
      </c>
      <c r="F322" s="501">
        <f>ROUND(E322*1.25,0)</f>
        <v>338</v>
      </c>
      <c r="G322" s="861">
        <f>F322*1.2</f>
        <v>405.59999999999997</v>
      </c>
      <c r="H322" s="457"/>
    </row>
    <row r="323" spans="1:8" s="116" customFormat="1" ht="15.75">
      <c r="A323" s="1082"/>
      <c r="B323" s="1127"/>
      <c r="C323" s="141" t="s">
        <v>699</v>
      </c>
      <c r="D323" s="26"/>
      <c r="E323" s="306"/>
      <c r="F323" s="307"/>
      <c r="G323" s="322"/>
      <c r="H323" s="457"/>
    </row>
    <row r="324" spans="1:8" s="116" customFormat="1" ht="12.75">
      <c r="A324" s="1082"/>
      <c r="B324" s="1127"/>
      <c r="C324" s="143" t="s">
        <v>133</v>
      </c>
      <c r="D324" s="26">
        <v>80</v>
      </c>
      <c r="E324" s="306">
        <f aca="true" t="shared" si="33" ref="E324:E329">D324*$H$16</f>
        <v>1081.08</v>
      </c>
      <c r="F324" s="307">
        <f aca="true" t="shared" si="34" ref="F324:F329">ROUND(E324*1.25,0)</f>
        <v>1351</v>
      </c>
      <c r="G324" s="322">
        <f aca="true" t="shared" si="35" ref="G324:G329">F324*1.2</f>
        <v>1621.2</v>
      </c>
      <c r="H324" s="457"/>
    </row>
    <row r="325" spans="1:8" s="116" customFormat="1" ht="12.75">
      <c r="A325" s="1082"/>
      <c r="B325" s="1127"/>
      <c r="C325" s="143" t="s">
        <v>45</v>
      </c>
      <c r="D325" s="26">
        <v>280</v>
      </c>
      <c r="E325" s="306">
        <f t="shared" si="33"/>
        <v>3783.78</v>
      </c>
      <c r="F325" s="307">
        <f t="shared" si="34"/>
        <v>4730</v>
      </c>
      <c r="G325" s="322">
        <f t="shared" si="35"/>
        <v>5676</v>
      </c>
      <c r="H325" s="457"/>
    </row>
    <row r="326" spans="1:8" s="116" customFormat="1" ht="12.75">
      <c r="A326" s="1082"/>
      <c r="B326" s="1127"/>
      <c r="C326" s="143" t="s">
        <v>688</v>
      </c>
      <c r="D326" s="26">
        <v>165</v>
      </c>
      <c r="E326" s="306">
        <f t="shared" si="33"/>
        <v>2229.7275</v>
      </c>
      <c r="F326" s="307">
        <f t="shared" si="34"/>
        <v>2787</v>
      </c>
      <c r="G326" s="322">
        <f t="shared" si="35"/>
        <v>3344.4</v>
      </c>
      <c r="H326" s="457"/>
    </row>
    <row r="327" spans="1:8" s="116" customFormat="1" ht="12.75">
      <c r="A327" s="1082"/>
      <c r="B327" s="1127"/>
      <c r="C327" s="143" t="s">
        <v>689</v>
      </c>
      <c r="D327" s="26">
        <v>100</v>
      </c>
      <c r="E327" s="306">
        <f t="shared" si="33"/>
        <v>1351.3500000000001</v>
      </c>
      <c r="F327" s="307">
        <f t="shared" si="34"/>
        <v>1689</v>
      </c>
      <c r="G327" s="322">
        <f t="shared" si="35"/>
        <v>2026.8</v>
      </c>
      <c r="H327" s="457"/>
    </row>
    <row r="328" spans="1:8" s="116" customFormat="1" ht="12.75">
      <c r="A328" s="1082"/>
      <c r="B328" s="1127"/>
      <c r="C328" s="143" t="s">
        <v>167</v>
      </c>
      <c r="D328" s="26">
        <v>100</v>
      </c>
      <c r="E328" s="306">
        <f t="shared" si="33"/>
        <v>1351.3500000000001</v>
      </c>
      <c r="F328" s="307">
        <f t="shared" si="34"/>
        <v>1689</v>
      </c>
      <c r="G328" s="322">
        <f t="shared" si="35"/>
        <v>2026.8</v>
      </c>
      <c r="H328" s="457"/>
    </row>
    <row r="329" spans="1:8" s="116" customFormat="1" ht="12.75">
      <c r="A329" s="1082"/>
      <c r="B329" s="1127"/>
      <c r="C329" s="143" t="s">
        <v>46</v>
      </c>
      <c r="D329" s="26">
        <v>240</v>
      </c>
      <c r="E329" s="306">
        <f t="shared" si="33"/>
        <v>3243.2400000000002</v>
      </c>
      <c r="F329" s="307">
        <f t="shared" si="34"/>
        <v>4054</v>
      </c>
      <c r="G329" s="322">
        <f t="shared" si="35"/>
        <v>4864.8</v>
      </c>
      <c r="H329" s="457"/>
    </row>
    <row r="330" spans="1:8" s="116" customFormat="1" ht="15" customHeight="1">
      <c r="A330" s="1082"/>
      <c r="B330" s="1127"/>
      <c r="C330" s="190" t="s">
        <v>701</v>
      </c>
      <c r="D330" s="26"/>
      <c r="E330" s="306"/>
      <c r="F330" s="307"/>
      <c r="G330" s="322"/>
      <c r="H330" s="457"/>
    </row>
    <row r="331" spans="1:8" s="116" customFormat="1" ht="12.75" customHeight="1">
      <c r="A331" s="1082"/>
      <c r="B331" s="1127"/>
      <c r="C331" s="143" t="s">
        <v>702</v>
      </c>
      <c r="D331" s="26">
        <v>350</v>
      </c>
      <c r="E331" s="306">
        <f>D331*$H$16</f>
        <v>4729.725</v>
      </c>
      <c r="F331" s="307">
        <f>ROUND(E331*1.25,0)</f>
        <v>5912</v>
      </c>
      <c r="G331" s="322">
        <f>F331*1.2</f>
        <v>7094.4</v>
      </c>
      <c r="H331" s="457"/>
    </row>
    <row r="332" spans="1:8" s="116" customFormat="1" ht="24" customHeight="1">
      <c r="A332" s="1082"/>
      <c r="B332" s="1127"/>
      <c r="C332" s="551" t="s">
        <v>717</v>
      </c>
      <c r="D332" s="525"/>
      <c r="E332" s="416"/>
      <c r="F332" s="501"/>
      <c r="G332" s="861"/>
      <c r="H332" s="457"/>
    </row>
    <row r="333" spans="1:8" s="116" customFormat="1" ht="12.75" customHeight="1">
      <c r="A333" s="1082"/>
      <c r="B333" s="1127"/>
      <c r="C333" s="866" t="s">
        <v>857</v>
      </c>
      <c r="D333" s="525">
        <v>240</v>
      </c>
      <c r="E333" s="416">
        <f>D333*$H$16</f>
        <v>3243.2400000000002</v>
      </c>
      <c r="F333" s="501">
        <f>ROUND(E333*1.25,0)</f>
        <v>4054</v>
      </c>
      <c r="G333" s="861">
        <f>F333*1.2</f>
        <v>4864.8</v>
      </c>
      <c r="H333" s="457"/>
    </row>
    <row r="334" spans="1:8" s="116" customFormat="1" ht="12.75" customHeight="1">
      <c r="A334" s="1082"/>
      <c r="B334" s="1127"/>
      <c r="C334" s="866" t="s">
        <v>858</v>
      </c>
      <c r="D334" s="525">
        <v>240</v>
      </c>
      <c r="E334" s="416">
        <f>D334*$H$16</f>
        <v>3243.2400000000002</v>
      </c>
      <c r="F334" s="501">
        <f>ROUND(E334*1.25,0)</f>
        <v>4054</v>
      </c>
      <c r="G334" s="861">
        <f>F334*1.2</f>
        <v>4864.8</v>
      </c>
      <c r="H334" s="457"/>
    </row>
    <row r="335" spans="1:8" s="116" customFormat="1" ht="12.75" customHeight="1">
      <c r="A335" s="1082"/>
      <c r="B335" s="1127"/>
      <c r="C335" s="866" t="s">
        <v>859</v>
      </c>
      <c r="D335" s="525">
        <v>240</v>
      </c>
      <c r="E335" s="416">
        <f>D335*$H$16</f>
        <v>3243.2400000000002</v>
      </c>
      <c r="F335" s="501">
        <f>ROUND(E335*1.25,0)</f>
        <v>4054</v>
      </c>
      <c r="G335" s="861">
        <f>F335*1.2</f>
        <v>4864.8</v>
      </c>
      <c r="H335" s="457"/>
    </row>
    <row r="336" spans="1:8" s="116" customFormat="1" ht="24" customHeight="1">
      <c r="A336" s="1082"/>
      <c r="B336" s="1127"/>
      <c r="C336" s="551" t="s">
        <v>718</v>
      </c>
      <c r="D336" s="525"/>
      <c r="E336" s="416"/>
      <c r="F336" s="501"/>
      <c r="G336" s="861"/>
      <c r="H336" s="457"/>
    </row>
    <row r="337" spans="1:8" s="116" customFormat="1" ht="12.75" customHeight="1">
      <c r="A337" s="1082"/>
      <c r="B337" s="1127"/>
      <c r="C337" s="866" t="s">
        <v>857</v>
      </c>
      <c r="D337" s="525">
        <v>240</v>
      </c>
      <c r="E337" s="416">
        <f>D337*$H$16</f>
        <v>3243.2400000000002</v>
      </c>
      <c r="F337" s="501">
        <f>ROUND(E337*1.25,0)</f>
        <v>4054</v>
      </c>
      <c r="G337" s="861">
        <f>F337*1.2</f>
        <v>4864.8</v>
      </c>
      <c r="H337" s="457"/>
    </row>
    <row r="338" spans="1:8" s="116" customFormat="1" ht="12.75" customHeight="1">
      <c r="A338" s="1082"/>
      <c r="B338" s="1127"/>
      <c r="C338" s="866" t="s">
        <v>858</v>
      </c>
      <c r="D338" s="525">
        <v>240</v>
      </c>
      <c r="E338" s="416">
        <f>D338*$H$16</f>
        <v>3243.2400000000002</v>
      </c>
      <c r="F338" s="501">
        <f>ROUND(E338*1.25,0)</f>
        <v>4054</v>
      </c>
      <c r="G338" s="861">
        <f>F338*1.2</f>
        <v>4864.8</v>
      </c>
      <c r="H338" s="457"/>
    </row>
    <row r="339" spans="1:8" s="116" customFormat="1" ht="10.5" customHeight="1">
      <c r="A339" s="1082"/>
      <c r="B339" s="1127"/>
      <c r="C339" s="866" t="s">
        <v>859</v>
      </c>
      <c r="D339" s="525">
        <v>240</v>
      </c>
      <c r="E339" s="416">
        <f>D339*$H$16</f>
        <v>3243.2400000000002</v>
      </c>
      <c r="F339" s="501">
        <f>ROUND(E339*1.25,0)</f>
        <v>4054</v>
      </c>
      <c r="G339" s="861">
        <f>F339*1.2</f>
        <v>4864.8</v>
      </c>
      <c r="H339" s="457"/>
    </row>
    <row r="340" spans="1:8" s="116" customFormat="1" ht="13.5" customHeight="1">
      <c r="A340" s="1082"/>
      <c r="B340" s="1127"/>
      <c r="C340" s="142" t="s">
        <v>658</v>
      </c>
      <c r="D340" s="570"/>
      <c r="E340" s="555"/>
      <c r="F340" s="501"/>
      <c r="G340" s="322"/>
      <c r="H340" s="552"/>
    </row>
    <row r="341" spans="1:8" s="116" customFormat="1" ht="15" customHeight="1">
      <c r="A341" s="1082"/>
      <c r="B341" s="1127"/>
      <c r="C341" s="561" t="s">
        <v>637</v>
      </c>
      <c r="D341" s="38"/>
      <c r="E341" s="306"/>
      <c r="F341" s="307"/>
      <c r="G341" s="322"/>
      <c r="H341" s="457"/>
    </row>
    <row r="342" spans="1:8" s="116" customFormat="1" ht="25.5">
      <c r="A342" s="1082"/>
      <c r="B342" s="1127"/>
      <c r="C342" s="143" t="s">
        <v>811</v>
      </c>
      <c r="D342" s="38">
        <v>60</v>
      </c>
      <c r="E342" s="306">
        <f>D342*$H$17</f>
        <v>747.18</v>
      </c>
      <c r="F342" s="307">
        <f>ROUND(E342*1.25,0)</f>
        <v>934</v>
      </c>
      <c r="G342" s="322">
        <f>F342*1.2</f>
        <v>1120.8</v>
      </c>
      <c r="H342" s="457"/>
    </row>
    <row r="343" spans="1:8" s="116" customFormat="1" ht="12.75" customHeight="1">
      <c r="A343" s="1082"/>
      <c r="B343" s="1127"/>
      <c r="C343" s="143" t="s">
        <v>125</v>
      </c>
      <c r="D343" s="38">
        <v>60</v>
      </c>
      <c r="E343" s="306">
        <f>D343*$H$17</f>
        <v>747.18</v>
      </c>
      <c r="F343" s="307">
        <f>ROUND(E343*1.25,0)</f>
        <v>934</v>
      </c>
      <c r="G343" s="322">
        <f>F343*1.2</f>
        <v>1120.8</v>
      </c>
      <c r="H343" s="457"/>
    </row>
    <row r="344" spans="1:8" s="116" customFormat="1" ht="25.5">
      <c r="A344" s="1082"/>
      <c r="B344" s="1127"/>
      <c r="C344" s="143" t="s">
        <v>810</v>
      </c>
      <c r="D344" s="38">
        <v>60</v>
      </c>
      <c r="E344" s="306">
        <f>D344*$H$17</f>
        <v>747.18</v>
      </c>
      <c r="F344" s="307">
        <f>ROUND(E344*1.25,0)</f>
        <v>934</v>
      </c>
      <c r="G344" s="322">
        <f>F344*1.2</f>
        <v>1120.8</v>
      </c>
      <c r="H344" s="457"/>
    </row>
    <row r="345" spans="1:8" s="116" customFormat="1" ht="12.75">
      <c r="A345" s="1082"/>
      <c r="B345" s="1127"/>
      <c r="C345" s="143" t="s">
        <v>58</v>
      </c>
      <c r="D345" s="36">
        <v>45</v>
      </c>
      <c r="E345" s="306">
        <f>D345*$H$17</f>
        <v>560.385</v>
      </c>
      <c r="F345" s="307">
        <f>ROUND(E345*1.25,0)</f>
        <v>700</v>
      </c>
      <c r="G345" s="322">
        <f>F345*1.2</f>
        <v>840</v>
      </c>
      <c r="H345" s="457"/>
    </row>
    <row r="346" spans="1:8" s="116" customFormat="1" ht="15.75">
      <c r="A346" s="1082"/>
      <c r="B346" s="1127"/>
      <c r="C346" s="190" t="s">
        <v>711</v>
      </c>
      <c r="D346" s="23"/>
      <c r="E346" s="306"/>
      <c r="F346" s="307"/>
      <c r="G346" s="322"/>
      <c r="H346" s="467"/>
    </row>
    <row r="347" spans="1:8" s="116" customFormat="1" ht="12.75">
      <c r="A347" s="1130"/>
      <c r="B347" s="1127"/>
      <c r="C347" s="143" t="s">
        <v>712</v>
      </c>
      <c r="D347" s="23">
        <v>170</v>
      </c>
      <c r="E347" s="306">
        <f>D347*$H$18</f>
        <v>2224.11</v>
      </c>
      <c r="F347" s="307">
        <f>ROUND(E347*1.25,0)</f>
        <v>2780</v>
      </c>
      <c r="G347" s="322">
        <f>F347*1.2</f>
        <v>3336</v>
      </c>
      <c r="H347" s="467"/>
    </row>
    <row r="348" spans="1:8" s="116" customFormat="1" ht="13.5" thickBot="1">
      <c r="A348" s="1083"/>
      <c r="B348" s="1128"/>
      <c r="C348" s="143" t="s">
        <v>713</v>
      </c>
      <c r="D348" s="75">
        <v>590</v>
      </c>
      <c r="E348" s="306">
        <f>D348*$H$18</f>
        <v>7718.970000000001</v>
      </c>
      <c r="F348" s="327">
        <f>ROUND(E348*1.25,0)</f>
        <v>9649</v>
      </c>
      <c r="G348" s="322">
        <f>F348*1.2</f>
        <v>11578.8</v>
      </c>
      <c r="H348" s="467"/>
    </row>
    <row r="349" s="116" customFormat="1" ht="12.75">
      <c r="A349" s="116" t="s">
        <v>233</v>
      </c>
    </row>
    <row r="350" s="116" customFormat="1" ht="12.75">
      <c r="A350" s="116" t="s">
        <v>788</v>
      </c>
    </row>
    <row r="351" s="116" customFormat="1" ht="12.75">
      <c r="A351" s="116" t="s">
        <v>67</v>
      </c>
    </row>
    <row r="352" ht="12.75">
      <c r="C352" s="116"/>
    </row>
  </sheetData>
  <sheetProtection/>
  <mergeCells count="25">
    <mergeCell ref="B317:B348"/>
    <mergeCell ref="B238:B283"/>
    <mergeCell ref="A133:A169"/>
    <mergeCell ref="A192:A237"/>
    <mergeCell ref="A19:A44"/>
    <mergeCell ref="A73:A96"/>
    <mergeCell ref="A317:A348"/>
    <mergeCell ref="A284:A316"/>
    <mergeCell ref="A238:A283"/>
    <mergeCell ref="A170:A191"/>
    <mergeCell ref="A97:A132"/>
    <mergeCell ref="B5:F5"/>
    <mergeCell ref="B170:B191"/>
    <mergeCell ref="A45:A72"/>
    <mergeCell ref="B7:F7"/>
    <mergeCell ref="B284:B316"/>
    <mergeCell ref="A14:A17"/>
    <mergeCell ref="B6:F6"/>
    <mergeCell ref="D1:I1"/>
    <mergeCell ref="D2:I2"/>
    <mergeCell ref="B14:C14"/>
    <mergeCell ref="B18:C18"/>
    <mergeCell ref="B4:F4"/>
    <mergeCell ref="B13:C13"/>
    <mergeCell ref="B3:F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68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ФБУЗ</cp:lastModifiedBy>
  <cp:lastPrinted>2022-09-09T02:49:48Z</cp:lastPrinted>
  <dcterms:created xsi:type="dcterms:W3CDTF">1996-10-08T23:32:33Z</dcterms:created>
  <dcterms:modified xsi:type="dcterms:W3CDTF">2022-11-28T03:58:09Z</dcterms:modified>
  <cp:category/>
  <cp:version/>
  <cp:contentType/>
  <cp:contentStatus/>
</cp:coreProperties>
</file>